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5"/>
  </bookViews>
  <sheets>
    <sheet name="Index" sheetId="1" state="visible" r:id="rId2"/>
    <sheet name="Tab. 1_summary" sheetId="2" state="visible" r:id="rId3"/>
    <sheet name="Tab. 2_calculations" sheetId="3" state="visible" r:id="rId4"/>
    <sheet name="Tab. 3_Activity data" sheetId="4" state="visible" r:id="rId5"/>
    <sheet name="Tab. 4_emission factors" sheetId="5" state="visible" r:id="rId6"/>
    <sheet name="References" sheetId="6" state="visible" r:id="rId7"/>
  </sheets>
  <definedNames>
    <definedName function="false" hidden="false" localSheetId="2" name="_xlnm.Print_Area" vbProcedure="false">'Tab. 2_calculations'!$A$1:$L$78</definedName>
    <definedName function="false" hidden="false" localSheetId="3" name="_xlnm.Print_Area" vbProcedure="false">'Tab. 3_Activity data'!$A$1:$E$74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<sst xmlns="http://schemas.openxmlformats.org/spreadsheetml/2006/main" count="487" uniqueCount="107">
  <si>
    <t xml:space="preserve">Dataset for GRAIN, “EU-Mercosur trade deal will intensify climate change from agriculture”, November 2019</t>
  </si>
  <si>
    <t xml:space="preserve">Index</t>
  </si>
  <si>
    <t xml:space="preserve">"Tab. 1_summary" contains four tables showing the main results of the analysis </t>
  </si>
  <si>
    <t xml:space="preserve">"Tab. 2_calculations" contains six tables estimating the quantitative impact of the UE-Mercosur FTA in terms of GHG emissions</t>
  </si>
  <si>
    <t xml:space="preserve">"Tab. 3_Activity data" contains data on current production levels, trade volumes and the potential impacts of the FTA on these two dimensions</t>
  </si>
  <si>
    <t xml:space="preserve">"Tab. 4_Emission factors" contains the emission factors that have been found in the literature relatively to the items selected for the analysis</t>
  </si>
  <si>
    <t xml:space="preserve">Methodological Note</t>
  </si>
  <si>
    <t xml:space="preserve">The methodology used to compile this data set consisted of assessing the potential effects of the EU-Mercosur FTA by accounting for direct impacts in terms of GHG emissions. By direct impacts we mean GHG emissions directly related to changes in traded volumes. These include changes in production levels to meet FTA quotas and adjusted emissions levels to account for sea freight as mode of transportation.
Quantitative estimates for the two dimensions were partially based on the available literature and partially on explicit assumptions. For each item it was assumed that projected changes in traded volumes would trigger equal increases in domestic production. 
After the definition of the "activity data", emission factors for each item selected were retrieved from the literature. When possible, emission factors were deconstructed according to the stage of the item lifecycle, from the farm to the final market (excluding consumption).
By multiplying activity data and relative emission factors, several tables were obtained (see tab.2_calculations). Data sources and technical notes can be found attached to the tables in "Tab.3 activity data" and "Tab.4 Emission factors”.
</t>
  </si>
  <si>
    <t xml:space="preserve">Authorship</t>
  </si>
  <si>
    <t xml:space="preserve">The author of this dataset is Stefano Menegat, Ph.D. Candidate in Ecological Economics at McGill University, Canada (stefano.menegat@mail.mcgill.ca).   </t>
  </si>
  <si>
    <r>
      <rPr>
        <b val="true"/>
        <sz val="11"/>
        <color rgb="FF000000"/>
        <rFont val="Times New Roman"/>
        <family val="1"/>
        <charset val="1"/>
      </rPr>
      <t xml:space="preserve">Table 1.1 Estimated impact of the EU-Mercosur FTA: additional CO</t>
    </r>
    <r>
      <rPr>
        <b val="true"/>
        <vertAlign val="subscript"/>
        <sz val="11"/>
        <color rgb="FF000000"/>
        <rFont val="Times New Roman"/>
        <family val="1"/>
        <charset val="1"/>
      </rPr>
      <t xml:space="preserve">2</t>
    </r>
    <r>
      <rPr>
        <b val="true"/>
        <sz val="11"/>
        <color rgb="FF000000"/>
        <rFont val="Times New Roman"/>
        <family val="1"/>
        <charset val="1"/>
      </rPr>
      <t xml:space="preserve">-eq emissions</t>
    </r>
  </si>
  <si>
    <t xml:space="preserve">Item</t>
  </si>
  <si>
    <t xml:space="preserve">---(1,000 t Co2-eq)---</t>
  </si>
  <si>
    <t xml:space="preserve">Direct impact (increased production for export and increase in sea-freight transportation)</t>
  </si>
  <si>
    <t xml:space="preserve">Current emissions due to UE-Mercosur trade</t>
  </si>
  <si>
    <t xml:space="preserve">Additional emissions as % of current emissions</t>
  </si>
  <si>
    <t xml:space="preserve">Table 1.2 Most impacting products</t>
  </si>
  <si>
    <t xml:space="preserve">---(percent)---</t>
  </si>
  <si>
    <t xml:space="preserve">Beef</t>
  </si>
  <si>
    <t xml:space="preserve">Poultry</t>
  </si>
  <si>
    <t xml:space="preserve">Ethanol</t>
  </si>
  <si>
    <t xml:space="preserve">Cheese</t>
  </si>
  <si>
    <t xml:space="preserve">Rice</t>
  </si>
  <si>
    <t xml:space="preserve">SMP</t>
  </si>
  <si>
    <t xml:space="preserve">Infant Formula</t>
  </si>
  <si>
    <t xml:space="preserve">Sugar</t>
  </si>
  <si>
    <t xml:space="preserve">TOTAL</t>
  </si>
  <si>
    <t xml:space="preserve">Table 1.3 Most impacting processes</t>
  </si>
  <si>
    <t xml:space="preserve">Farm</t>
  </si>
  <si>
    <t xml:space="preserve">Land Use Change</t>
  </si>
  <si>
    <t xml:space="preserve">Post-farm</t>
  </si>
  <si>
    <t xml:space="preserve">Sea-freight transportation</t>
  </si>
  <si>
    <t xml:space="preserve">Table 1.4 Most impacted regions</t>
  </si>
  <si>
    <t xml:space="preserve">UE</t>
  </si>
  <si>
    <t xml:space="preserve">Mercosur</t>
  </si>
  <si>
    <t xml:space="preserve">EU-Mercosur current trade emissions</t>
  </si>
  <si>
    <t xml:space="preserve">EU-Mercosur projected trade emissions</t>
  </si>
  <si>
    <t xml:space="preserve">Percentage change</t>
  </si>
  <si>
    <r>
      <rPr>
        <b val="true"/>
        <sz val="11"/>
        <color rgb="FF000000"/>
        <rFont val="Times New Roman"/>
        <family val="1"/>
        <charset val="1"/>
      </rPr>
      <t xml:space="preserve">Table 2.1 UE-Mercosur FTA: CO</t>
    </r>
    <r>
      <rPr>
        <b val="true"/>
        <vertAlign val="subscript"/>
        <sz val="11"/>
        <color rgb="FF000000"/>
        <rFont val="Times New Roman"/>
        <family val="1"/>
        <charset val="1"/>
      </rPr>
      <t xml:space="preserve">2</t>
    </r>
    <r>
      <rPr>
        <b val="true"/>
        <sz val="11"/>
        <color rgb="FF000000"/>
        <rFont val="Times New Roman"/>
        <family val="1"/>
        <charset val="1"/>
      </rPr>
      <t xml:space="preserve">-eq emissions from current trade volumes. Reference year 2018</t>
    </r>
  </si>
  <si>
    <t xml:space="preserve">Bilateral trade (export)</t>
  </si>
  <si>
    <t xml:space="preserve">---(1,000 t Co2-eq / t)---</t>
  </si>
  <si>
    <t xml:space="preserve">U.E.</t>
  </si>
  <si>
    <r>
      <rPr>
        <sz val="11"/>
        <color rgb="FF000000"/>
        <rFont val="Times New Roman"/>
        <family val="1"/>
        <charset val="1"/>
      </rPr>
      <t xml:space="preserve">Beef</t>
    </r>
    <r>
      <rPr>
        <vertAlign val="superscript"/>
        <sz val="11"/>
        <color rgb="FF000000"/>
        <rFont val="Times New Roman"/>
        <family val="1"/>
        <charset val="1"/>
      </rPr>
      <t xml:space="preserve">a</t>
    </r>
  </si>
  <si>
    <t xml:space="preserve">.</t>
  </si>
  <si>
    <r>
      <rPr>
        <sz val="11"/>
        <color rgb="FF000000"/>
        <rFont val="Times New Roman"/>
        <family val="1"/>
        <charset val="1"/>
      </rPr>
      <t xml:space="preserve">Poultry</t>
    </r>
    <r>
      <rPr>
        <vertAlign val="superscript"/>
        <sz val="11"/>
        <color rgb="FF000000"/>
        <rFont val="Times New Roman"/>
        <family val="1"/>
        <charset val="1"/>
      </rPr>
      <t xml:space="preserve">a</t>
    </r>
  </si>
  <si>
    <t xml:space="preserve">Soybeans</t>
  </si>
  <si>
    <r>
      <rPr>
        <sz val="11"/>
        <color rgb="FF000000"/>
        <rFont val="Times New Roman"/>
        <family val="1"/>
        <charset val="1"/>
      </rPr>
      <t xml:space="preserve">Sugar</t>
    </r>
    <r>
      <rPr>
        <vertAlign val="superscript"/>
        <sz val="11"/>
        <color rgb="FF000000"/>
        <rFont val="Times New Roman"/>
        <family val="1"/>
        <charset val="1"/>
      </rPr>
      <t xml:space="preserve">b</t>
    </r>
  </si>
  <si>
    <r>
      <rPr>
        <sz val="11"/>
        <color rgb="FF000000"/>
        <rFont val="Times New Roman"/>
        <family val="1"/>
        <charset val="1"/>
      </rPr>
      <t xml:space="preserve">Rice</t>
    </r>
    <r>
      <rPr>
        <vertAlign val="superscript"/>
        <sz val="11"/>
        <color rgb="FF000000"/>
        <rFont val="Times New Roman"/>
        <family val="1"/>
        <charset val="1"/>
      </rPr>
      <t xml:space="preserve">c</t>
    </r>
  </si>
  <si>
    <t xml:space="preserve">a) carcass weight equivalent (c.w.e.)</t>
  </si>
  <si>
    <t xml:space="preserve">b) sugar raw centrifugal (c.r.w.)</t>
  </si>
  <si>
    <t xml:space="preserve">c) milled rice</t>
  </si>
  <si>
    <r>
      <rPr>
        <b val="true"/>
        <sz val="11"/>
        <color rgb="FF000000"/>
        <rFont val="Times New Roman"/>
        <family val="1"/>
        <charset val="1"/>
      </rPr>
      <t xml:space="preserve">Table 2.2 UE-Mercosur FTA trade scenario: direct CO</t>
    </r>
    <r>
      <rPr>
        <b val="true"/>
        <vertAlign val="subscript"/>
        <sz val="11"/>
        <color rgb="FF000000"/>
        <rFont val="Times New Roman"/>
        <family val="1"/>
        <charset val="1"/>
      </rPr>
      <t xml:space="preserve">2</t>
    </r>
    <r>
      <rPr>
        <b val="true"/>
        <sz val="11"/>
        <color rgb="FF000000"/>
        <rFont val="Times New Roman"/>
        <family val="1"/>
        <charset val="1"/>
      </rPr>
      <t xml:space="preserve">-eq emissions from projected volumes</t>
    </r>
  </si>
  <si>
    <r>
      <rPr>
        <b val="true"/>
        <sz val="11"/>
        <color rgb="FF000000"/>
        <rFont val="Times New Roman"/>
        <family val="1"/>
        <charset val="1"/>
      </rPr>
      <t xml:space="preserve">Table 2.3 UE-Mercosur FTA scenario: direct CO</t>
    </r>
    <r>
      <rPr>
        <b val="true"/>
        <vertAlign val="subscript"/>
        <sz val="11"/>
        <color rgb="FF000000"/>
        <rFont val="Times New Roman"/>
        <family val="1"/>
        <charset val="1"/>
      </rPr>
      <t xml:space="preserve">2</t>
    </r>
    <r>
      <rPr>
        <b val="true"/>
        <sz val="11"/>
        <color rgb="FF000000"/>
        <rFont val="Times New Roman"/>
        <family val="1"/>
        <charset val="1"/>
      </rPr>
      <t xml:space="preserve">-eq emissions net change</t>
    </r>
  </si>
  <si>
    <r>
      <rPr>
        <b val="true"/>
        <sz val="11"/>
        <color rgb="FF000000"/>
        <rFont val="Times New Roman"/>
        <family val="1"/>
        <charset val="1"/>
      </rPr>
      <t xml:space="preserve">Table 2.4 UE-Mercosur FTA scenario: CO</t>
    </r>
    <r>
      <rPr>
        <b val="true"/>
        <vertAlign val="subscript"/>
        <sz val="11"/>
        <color rgb="FF000000"/>
        <rFont val="Times New Roman"/>
        <family val="1"/>
        <charset val="1"/>
      </rPr>
      <t xml:space="preserve">2</t>
    </r>
    <r>
      <rPr>
        <b val="true"/>
        <sz val="11"/>
        <color rgb="FF000000"/>
        <rFont val="Times New Roman"/>
        <family val="1"/>
        <charset val="1"/>
      </rPr>
      <t xml:space="preserve">-eq emissions from projected volumes of production and trade</t>
    </r>
  </si>
  <si>
    <t xml:space="preserve">Increased Production</t>
  </si>
  <si>
    <t xml:space="preserve">Increased sea-freight trade</t>
  </si>
  <si>
    <r>
      <rPr>
        <b val="true"/>
        <sz val="11"/>
        <color rgb="FF000000"/>
        <rFont val="Times New Roman"/>
        <family val="1"/>
        <charset val="1"/>
      </rPr>
      <t xml:space="preserve">Table 2.5 UE-Mercosur FTA scenario: breakdown of estimated additional CO</t>
    </r>
    <r>
      <rPr>
        <b val="true"/>
        <vertAlign val="subscript"/>
        <sz val="11"/>
        <color rgb="FF000000"/>
        <rFont val="Times New Roman"/>
        <family val="1"/>
        <charset val="1"/>
      </rPr>
      <t xml:space="preserve">2</t>
    </r>
    <r>
      <rPr>
        <b val="true"/>
        <sz val="11"/>
        <color rgb="FF000000"/>
        <rFont val="Times New Roman"/>
        <family val="1"/>
        <charset val="1"/>
      </rPr>
      <t xml:space="preserve">-eq emissions per product and stage of production</t>
    </r>
  </si>
  <si>
    <t xml:space="preserve">LUC and ILUC</t>
  </si>
  <si>
    <t xml:space="preserve">Sea-freight</t>
  </si>
  <si>
    <t xml:space="preserve">Total excluding sea-fright</t>
  </si>
  <si>
    <t xml:space="preserve">Total including sea-fright</t>
  </si>
  <si>
    <r>
      <rPr>
        <i val="true"/>
        <sz val="9"/>
        <color rgb="FF000000"/>
        <rFont val="Times New Roman"/>
        <family val="1"/>
        <charset val="1"/>
      </rPr>
      <t xml:space="preserve">---(1,000 t Co</t>
    </r>
    <r>
      <rPr>
        <i val="true"/>
        <vertAlign val="subscript"/>
        <sz val="9"/>
        <color rgb="FF000000"/>
        <rFont val="Times New Roman"/>
        <family val="1"/>
        <charset val="1"/>
      </rPr>
      <t xml:space="preserve">2</t>
    </r>
    <r>
      <rPr>
        <i val="true"/>
        <sz val="9"/>
        <color rgb="FF000000"/>
        <rFont val="Times New Roman"/>
        <family val="1"/>
        <charset val="1"/>
      </rPr>
      <t xml:space="preserve">-eq)---</t>
    </r>
  </si>
  <si>
    <r>
      <rPr>
        <sz val="11"/>
        <color rgb="FF000000"/>
        <rFont val="Times New Roman"/>
        <family val="1"/>
        <charset val="1"/>
      </rPr>
      <t xml:space="preserve">Cheese</t>
    </r>
    <r>
      <rPr>
        <vertAlign val="superscript"/>
        <sz val="11"/>
        <color rgb="FF000000"/>
        <rFont val="Times New Roman"/>
        <family val="1"/>
        <charset val="1"/>
      </rPr>
      <t xml:space="preserve">d</t>
    </r>
  </si>
  <si>
    <r>
      <rPr>
        <sz val="11"/>
        <color rgb="FF000000"/>
        <rFont val="Times New Roman"/>
        <family val="1"/>
        <charset val="1"/>
      </rPr>
      <t xml:space="preserve">Infant Formula</t>
    </r>
    <r>
      <rPr>
        <vertAlign val="superscript"/>
        <sz val="11"/>
        <color rgb="FF000000"/>
        <rFont val="Times New Roman"/>
        <family val="1"/>
        <charset val="1"/>
      </rPr>
      <t xml:space="preserve">e</t>
    </r>
  </si>
  <si>
    <t xml:space="preserve">Table 3.1 UE-Mercosur FTA: Current production and trade. Reference year 2018.</t>
  </si>
  <si>
    <t xml:space="preserve">Current production</t>
  </si>
  <si>
    <t xml:space="preserve">---(1,000 t)---</t>
  </si>
  <si>
    <t xml:space="preserve">Butter</t>
  </si>
  <si>
    <t xml:space="preserve">Sources: production data are from USDA-FAS dataset. Production data for sugar are from USDA-ERS "sugar and sweeteners yearbook". Production data for Cheese and Butter are from USDA-FAS (2019). Production data for SMP from CLAL (EU) and USDA-FAS (2019) for Argentina and Brazil. Production data for ethanol is from RFA (2019). Production data for infant formula are from GIRA (2018). Trade data is from UN comtrade (averages 2016-2018). Ethanol trade data is from Epure (2019).</t>
  </si>
  <si>
    <t xml:space="preserve">Table 3.2 UE-Mercosur FTA: Estimated impacts on production and trade.</t>
  </si>
  <si>
    <t xml:space="preserve">Estimated changes in production</t>
  </si>
  <si>
    <t xml:space="preserve">Estimated changes in bilateral trade (export)</t>
  </si>
  <si>
    <t xml:space="preserve">Sources: Production estimates for beef and rice are from LSE (2019), conservative scenario. Production estimates for soybeans are from Kirkpatrick and George (2009, p. 35). Production and trade estimates for poultry, sugar, ethanol, cheese, SMP, and infant formula are calculated on the assumption that both production and trade will be equal to the new quotas established by the EU-Mercosur FTA. Trade estimates for beef and rice are calculated assuming that the new quotas will increase trade volumes by the same amount. Production and trade estimates for butter were calculated by assuming that trade volumes will remain constant in monetary terms while the effect of decreasing Mercosur import tariffs by 30% increases the quantity of goods imported for the same amount of money.</t>
  </si>
  <si>
    <t xml:space="preserve">Table 3.3 Production and trade under UE-Mercosur FTA scenario.</t>
  </si>
  <si>
    <t xml:space="preserve">Estimated production</t>
  </si>
  <si>
    <t xml:space="preserve">Estimated Bilateral trade (export)</t>
  </si>
  <si>
    <t xml:space="preserve">Table 3.4 Production and trade under UE-Mercosur FTA scenario (% change with respect to 2018 baseline).</t>
  </si>
  <si>
    <t xml:space="preserve">Table 4.1 Emission factors</t>
  </si>
  <si>
    <t xml:space="preserve">Source</t>
  </si>
  <si>
    <r>
      <rPr>
        <i val="true"/>
        <sz val="9"/>
        <color rgb="FF000000"/>
        <rFont val="Times New Roman"/>
        <family val="1"/>
        <charset val="1"/>
      </rPr>
      <t xml:space="preserve">Kg. Co</t>
    </r>
    <r>
      <rPr>
        <i val="true"/>
        <vertAlign val="subscript"/>
        <sz val="9"/>
        <color rgb="FF000000"/>
        <rFont val="Times New Roman"/>
        <family val="1"/>
        <charset val="1"/>
      </rPr>
      <t xml:space="preserve">2</t>
    </r>
    <r>
      <rPr>
        <i val="true"/>
        <sz val="9"/>
        <color rgb="FF000000"/>
        <rFont val="Times New Roman"/>
        <family val="1"/>
        <charset val="1"/>
      </rPr>
      <t xml:space="preserve">-eq / kg. product</t>
    </r>
  </si>
  <si>
    <r>
      <rPr>
        <i val="true"/>
        <sz val="9"/>
        <color rgb="FF000000"/>
        <rFont val="Times New Roman"/>
        <family val="1"/>
        <charset val="1"/>
      </rPr>
      <t xml:space="preserve">Kg. Co</t>
    </r>
    <r>
      <rPr>
        <i val="true"/>
        <vertAlign val="subscript"/>
        <sz val="9"/>
        <color rgb="FF000000"/>
        <rFont val="Times New Roman"/>
        <family val="1"/>
        <charset val="1"/>
      </rPr>
      <t xml:space="preserve">2</t>
    </r>
    <r>
      <rPr>
        <i val="true"/>
        <sz val="9"/>
        <color rgb="FF000000"/>
        <rFont val="Times New Roman"/>
        <family val="1"/>
        <charset val="1"/>
      </rPr>
      <t xml:space="preserve">-eq / kg.product</t>
    </r>
  </si>
  <si>
    <t xml:space="preserve">FAO, GLEAM emissions values</t>
  </si>
  <si>
    <t xml:space="preserve">Da Silva and van der Werf (2010)</t>
  </si>
  <si>
    <t xml:space="preserve">Mekonnen et al. (2018)</t>
  </si>
  <si>
    <t xml:space="preserve">FAOSTAT</t>
  </si>
  <si>
    <t xml:space="preserve">FAO (2010)</t>
  </si>
  <si>
    <t xml:space="preserve">Karlsson et al (2019)</t>
  </si>
  <si>
    <t xml:space="preserve">FAO (2010); Finnegan et al. (2017)</t>
  </si>
  <si>
    <r>
      <rPr>
        <sz val="9"/>
        <color rgb="FF000000"/>
        <rFont val="Times New Roman"/>
        <family val="1"/>
        <charset val="1"/>
      </rPr>
      <t xml:space="preserve">c) ship freight data assumes an average transportation distance of 9945.7 km (Velazco-Bedoya </t>
    </r>
    <r>
      <rPr>
        <i val="true"/>
        <sz val="9"/>
        <color rgb="FF000000"/>
        <rFont val="Times New Roman"/>
        <family val="1"/>
        <charset val="1"/>
      </rPr>
      <t xml:space="preserve">et al.</t>
    </r>
    <r>
      <rPr>
        <sz val="9"/>
        <color rgb="FF000000"/>
        <rFont val="Times New Roman"/>
        <family val="1"/>
        <charset val="1"/>
      </rPr>
      <t xml:space="preserve">, 2013). Data for beef and Poultry were retreived from Opio </t>
    </r>
    <r>
      <rPr>
        <i val="true"/>
        <sz val="9"/>
        <color rgb="FF000000"/>
        <rFont val="Times New Roman"/>
        <family val="1"/>
        <charset val="1"/>
      </rPr>
      <t xml:space="preserve">et al.</t>
    </r>
    <r>
      <rPr>
        <sz val="9"/>
        <color rgb="FF000000"/>
        <rFont val="Times New Roman"/>
        <family val="1"/>
        <charset val="1"/>
      </rPr>
      <t xml:space="preserve"> (2013); emissions for soybeans, rice and sugar transportation has been assumed to be 0.007 kgCO2/ton*km, a value typical of large ships carrying solid cargo (Cefic and ECTA, 2011); emissions for ethanol were assumed to be equal to 0.0084 kgCO2/ton*km, a value in line with emissions from chemical tankers (</t>
    </r>
    <r>
      <rPr>
        <i val="true"/>
        <sz val="9"/>
        <color rgb="FF000000"/>
        <rFont val="Times New Roman"/>
        <family val="1"/>
        <charset val="1"/>
      </rPr>
      <t xml:space="preserve">ibid.</t>
    </r>
    <r>
      <rPr>
        <sz val="9"/>
        <color rgb="FF000000"/>
        <rFont val="Times New Roman"/>
        <family val="1"/>
        <charset val="1"/>
      </rPr>
      <t xml:space="preserve">). Emissions for cheese and butter were assumed equal to the average emissions of refiregerated cargo ships (0.0129 kgCO2/ton*km) (</t>
    </r>
    <r>
      <rPr>
        <i val="true"/>
        <sz val="9"/>
        <color rgb="FF000000"/>
        <rFont val="Times New Roman"/>
        <family val="1"/>
        <charset val="1"/>
      </rPr>
      <t xml:space="preserve">ibid.</t>
    </r>
    <r>
      <rPr>
        <sz val="9"/>
        <color rgb="FF000000"/>
        <rFont val="Times New Roman"/>
        <family val="1"/>
        <charset val="1"/>
      </rPr>
      <t xml:space="preserve">). SMP and infant formula were assumed being transported through large conatiners, with emissions equal to 0.0125 kgCO2/ton*km) (</t>
    </r>
    <r>
      <rPr>
        <i val="true"/>
        <sz val="9"/>
        <color rgb="FF000000"/>
        <rFont val="Times New Roman"/>
        <family val="1"/>
        <charset val="1"/>
      </rPr>
      <t xml:space="preserve">ibid.</t>
    </r>
    <r>
      <rPr>
        <sz val="9"/>
        <color rgb="FF000000"/>
        <rFont val="Times New Roman"/>
        <family val="1"/>
        <charset val="1"/>
      </rPr>
      <t xml:space="preserve">).</t>
    </r>
  </si>
  <si>
    <t xml:space="preserve">d) Cheese is assumed to be of cheddar type</t>
  </si>
  <si>
    <t xml:space="preserve">e) Data for infant formula refer to France</t>
  </si>
  <si>
    <t xml:space="preserve">References</t>
  </si>
  <si>
    <t xml:space="preserve">FAOSTAT, consulted October-November 2019</t>
  </si>
  <si>
    <t xml:space="preserve">RFA (2019). 2019 ETHANOL INDUSTRY OUTLOOK. Renewable Fuels Association. https://www.google.com/url?sa=t&amp;rct=j&amp;q=&amp;esrc=s&amp;source=web&amp;cd=2&amp;ved=2ahUKEwiv9I2ZhMTlAhVBmeAKHZgABW0QFjABegQIARAC&amp;url=https%3A%2F%2Fethanolrfa.org%2Fwp-content%2Fuploads%2F2019%2F02%2FRFA2019Outlook.pdf&amp;usg=AOvVaw2B87CMzTJ-ns-JUQaGBXBi</t>
  </si>
  <si>
    <r>
      <rPr>
        <sz val="11"/>
        <color rgb="FF000000"/>
        <rFont val="Times New Roman"/>
        <family val="1"/>
        <charset val="1"/>
      </rPr>
      <t xml:space="preserve">GIRA (2018). </t>
    </r>
    <r>
      <rPr>
        <i val="true"/>
        <sz val="11"/>
        <color rgb="FF000000"/>
        <rFont val="Times New Roman"/>
        <family val="1"/>
        <charset val="1"/>
      </rPr>
      <t xml:space="preserve">Global infant formula products market: estimations and forecasts for production and consumption. </t>
    </r>
    <r>
      <rPr>
        <sz val="11"/>
        <color rgb="FF000000"/>
        <rFont val="Times New Roman"/>
        <family val="1"/>
        <charset val="1"/>
      </rPr>
      <t xml:space="preserve">July 2018. https://www.google.com/url?sa=t&amp;rct=j&amp;q=&amp;esrc=s&amp;source=web&amp;cd=1&amp;ved=2ahUKEwi-vKbxicTlAhWGZd8KHVEuB1oQFjAAegQIABAC&amp;url=https%3A%2F%2Fwww.girafood.com%2Fwp-content%2Fuploads%2F2018%2F09%2FGIRA_ChinaDairy_GlobalInfantFormulaProductsMarketEN_June2018.pdf&amp;usg=AOvVaw0XqTcff7u4jvwBrx6vNQho</t>
    </r>
  </si>
  <si>
    <r>
      <rPr>
        <sz val="11"/>
        <color rgb="FF000000"/>
        <rFont val="Times New Roman"/>
        <family val="1"/>
        <charset val="1"/>
      </rPr>
      <t xml:space="preserve">LSE (2019). </t>
    </r>
    <r>
      <rPr>
        <i val="true"/>
        <sz val="11"/>
        <color rgb="FF000000"/>
        <rFont val="Times New Roman"/>
        <family val="1"/>
        <charset val="1"/>
      </rPr>
      <t xml:space="preserve">Sustainability Impact Assessment in Support of the Association Agreement Negotiations between the European Union and Mercosur. </t>
    </r>
    <r>
      <rPr>
        <sz val="11"/>
        <color rgb="FF000000"/>
        <rFont val="Times New Roman"/>
        <family val="1"/>
        <charset val="1"/>
      </rPr>
      <t xml:space="preserve">Draft Interim Report ▪ 03 October 2019.</t>
    </r>
  </si>
  <si>
    <r>
      <rPr>
        <sz val="11"/>
        <color rgb="FF000000"/>
        <rFont val="Times New Roman"/>
        <family val="1"/>
        <charset val="1"/>
      </rPr>
      <t xml:space="preserve">Epure (2019). </t>
    </r>
    <r>
      <rPr>
        <i val="true"/>
        <sz val="11"/>
        <color rgb="FF000000"/>
        <rFont val="Times New Roman"/>
        <family val="1"/>
        <charset val="1"/>
      </rPr>
      <t xml:space="preserve">European Renewable Ethanol. Key Figures 2018.</t>
    </r>
    <r>
      <rPr>
        <sz val="11"/>
        <color rgb="FF000000"/>
        <rFont val="Times New Roman"/>
        <family val="1"/>
        <charset val="1"/>
      </rPr>
      <t xml:space="preserve"> https://epure.org/media/1920/190828-def-data-statistics-2018-infographic.pdf</t>
    </r>
  </si>
  <si>
    <r>
      <rPr>
        <sz val="11"/>
        <color rgb="FF000000"/>
        <rFont val="Times New Roman"/>
        <family val="1"/>
        <charset val="1"/>
      </rPr>
      <t xml:space="preserve">Kirkpatrick C., and C. George (2009, p. 35). </t>
    </r>
    <r>
      <rPr>
        <i val="true"/>
        <sz val="11"/>
        <color rgb="FF000000"/>
        <rFont val="Times New Roman"/>
        <family val="1"/>
        <charset val="1"/>
      </rPr>
      <t xml:space="preserve">TRADE SUSTAINABILITY IMPACT ASSESSMENT (SIA) OF THE ASSOCIATION AGREEMENT UNDER NEGOTIATION BETWEEN THE EUROPEAN COMMUNITY AND MERCOSUR. </t>
    </r>
    <r>
      <rPr>
        <sz val="11"/>
        <color rgb="FF000000"/>
        <rFont val="Times New Roman"/>
        <family val="1"/>
        <charset val="1"/>
      </rPr>
      <t xml:space="preserve">FINAL REPORT, March 2009. https://trade.ec.europa.eu/doclib/docs/2009/april/tradoc_142921.pdf.</t>
    </r>
  </si>
  <si>
    <r>
      <rPr>
        <sz val="11"/>
        <color rgb="FF000000"/>
        <rFont val="Times New Roman"/>
        <family val="1"/>
        <charset val="1"/>
      </rPr>
      <t xml:space="preserve">Opio, C., Gerber, P., Mottet, A., Falcucci, A., Tempio, G., MacLeod, M., Vellinga, T., Henderson, B. &amp; Steinfeld, H. (2013). </t>
    </r>
    <r>
      <rPr>
        <i val="true"/>
        <sz val="11"/>
        <color rgb="FF000000"/>
        <rFont val="Times New Roman"/>
        <family val="1"/>
        <charset val="1"/>
      </rPr>
      <t xml:space="preserve">Greenhouse gas emissions from ruminant supply chains – A global life cycle assessment.</t>
    </r>
    <r>
      <rPr>
        <sz val="11"/>
        <color rgb="FF000000"/>
        <rFont val="Times New Roman"/>
        <family val="1"/>
        <charset val="1"/>
      </rPr>
      <t xml:space="preserve"> Food and Agriculture Organization of the United Nations (FAO), Rome.</t>
    </r>
  </si>
  <si>
    <r>
      <rPr>
        <sz val="11"/>
        <color rgb="FF000000"/>
        <rFont val="Times New Roman"/>
        <family val="1"/>
        <charset val="1"/>
      </rPr>
      <t xml:space="preserve">D.M. Velazco-Bedoya D.M., P.M. Campos, S. De Zen, C. Deblitz (2013). </t>
    </r>
    <r>
      <rPr>
        <i val="true"/>
        <sz val="11"/>
        <color rgb="FF000000"/>
        <rFont val="Times New Roman"/>
        <family val="1"/>
        <charset val="1"/>
      </rPr>
      <t xml:space="preserve">Transport and CO2 Emission: beef logistics from Brazil to Europe.</t>
    </r>
    <r>
      <rPr>
        <sz val="11"/>
        <color rgb="FF000000"/>
        <rFont val="Times New Roman"/>
        <family val="1"/>
        <charset val="1"/>
      </rPr>
      <t xml:space="preserve"> Paper presented at the 22nd Conference on Production Research. 28/07/2013-01/08/2013. Iguassu Falls, Paraná (Brazil).</t>
    </r>
  </si>
  <si>
    <r>
      <rPr>
        <sz val="11"/>
        <color rgb="FF000000"/>
        <rFont val="Times New Roman"/>
        <family val="1"/>
        <charset val="1"/>
      </rPr>
      <t xml:space="preserve">Cefic and ECTA. (2011). </t>
    </r>
    <r>
      <rPr>
        <i val="true"/>
        <sz val="11"/>
        <color rgb="FF000000"/>
        <rFont val="Times New Roman"/>
        <family val="1"/>
        <charset val="1"/>
      </rPr>
      <t xml:space="preserve">Guidelines for Measuring and Managing CO2 Emission from Freight Transport Operations. </t>
    </r>
    <r>
      <rPr>
        <sz val="11"/>
        <color rgb="FF000000"/>
        <rFont val="Times New Roman"/>
        <family val="1"/>
        <charset val="1"/>
      </rPr>
      <t xml:space="preserve">Issue 1 / March 2011.  https://www.ecta.com/resources/Documents/Best%20Practices%20Guidelines/guideline_for_measuring_and_managing_co2.pdf </t>
    </r>
  </si>
  <si>
    <r>
      <rPr>
        <sz val="11"/>
        <color rgb="FF000000"/>
        <rFont val="Times New Roman"/>
        <family val="1"/>
        <charset val="1"/>
      </rPr>
      <t xml:space="preserve">Da Silva, V. P., van der Werf, H. M., Spies, A., &amp; Soares, S. R. (2010). Variability in environmental impacts of Brazilian soybean according to crop production and transport scenarios. </t>
    </r>
    <r>
      <rPr>
        <i val="true"/>
        <sz val="11"/>
        <color rgb="FF000000"/>
        <rFont val="Times New Roman"/>
        <family val="1"/>
        <charset val="1"/>
      </rPr>
      <t xml:space="preserve">Journal of environmental management</t>
    </r>
    <r>
      <rPr>
        <sz val="11"/>
        <color rgb="FF000000"/>
        <rFont val="Times New Roman"/>
        <family val="1"/>
        <charset val="1"/>
      </rPr>
      <t xml:space="preserve">, </t>
    </r>
    <r>
      <rPr>
        <i val="true"/>
        <sz val="11"/>
        <color rgb="FF000000"/>
        <rFont val="Times New Roman"/>
        <family val="1"/>
        <charset val="1"/>
      </rPr>
      <t xml:space="preserve">91</t>
    </r>
    <r>
      <rPr>
        <sz val="11"/>
        <color rgb="FF000000"/>
        <rFont val="Times New Roman"/>
        <family val="1"/>
        <charset val="1"/>
      </rPr>
      <t xml:space="preserve">(9), 1831-1839.</t>
    </r>
  </si>
  <si>
    <r>
      <rPr>
        <sz val="11"/>
        <color rgb="FF000000"/>
        <rFont val="Times New Roman"/>
        <family val="1"/>
        <charset val="1"/>
      </rPr>
      <t xml:space="preserve">Mekonnen, M. M., Romanelli, T. L., Ray, C., Hoekstra, A. Y., Liska, A. J., &amp; Neale, C. M. (2018). Water, energy, and carbon footprints of bioethanol from the US and Brazil. </t>
    </r>
    <r>
      <rPr>
        <i val="true"/>
        <sz val="11"/>
        <color rgb="FF000000"/>
        <rFont val="Times New Roman"/>
        <family val="1"/>
        <charset val="1"/>
      </rPr>
      <t xml:space="preserve">Environmental science &amp; technology</t>
    </r>
    <r>
      <rPr>
        <sz val="11"/>
        <color rgb="FF000000"/>
        <rFont val="Times New Roman"/>
        <family val="1"/>
        <charset val="1"/>
      </rPr>
      <t xml:space="preserve">, </t>
    </r>
    <r>
      <rPr>
        <i val="true"/>
        <sz val="11"/>
        <color rgb="FF000000"/>
        <rFont val="Times New Roman"/>
        <family val="1"/>
        <charset val="1"/>
      </rPr>
      <t xml:space="preserve">52</t>
    </r>
    <r>
      <rPr>
        <sz val="11"/>
        <color rgb="FF000000"/>
        <rFont val="Times New Roman"/>
        <family val="1"/>
        <charset val="1"/>
      </rPr>
      <t xml:space="preserve">(24), 14508-14518.</t>
    </r>
  </si>
  <si>
    <r>
      <rPr>
        <sz val="11"/>
        <color rgb="FF000000"/>
        <rFont val="Times New Roman"/>
        <family val="1"/>
        <charset val="1"/>
      </rPr>
      <t xml:space="preserve">FAO (2010). </t>
    </r>
    <r>
      <rPr>
        <i val="true"/>
        <sz val="11"/>
        <color rgb="FF000000"/>
        <rFont val="Times New Roman"/>
        <family val="1"/>
        <charset val="1"/>
      </rPr>
      <t xml:space="preserve">Greenhouse Gas Emissions from the Dairy Sector A Life Cycle Assessment. </t>
    </r>
    <r>
      <rPr>
        <sz val="11"/>
        <color rgb="FF000000"/>
        <rFont val="Times New Roman"/>
        <family val="1"/>
        <charset val="1"/>
      </rPr>
      <t xml:space="preserve">Food and Agriculture Organization, Rome.</t>
    </r>
  </si>
  <si>
    <r>
      <rPr>
        <sz val="11"/>
        <color rgb="FF000000"/>
        <rFont val="Times New Roman"/>
        <family val="1"/>
        <charset val="1"/>
      </rPr>
      <t xml:space="preserve">Karlsson, J. O., Garnett, T., Rollins, N. C., &amp; Röös, E. (2019). The carbon footprint of breastmilk substitutes in comparison with breastfeeding. </t>
    </r>
    <r>
      <rPr>
        <i val="true"/>
        <sz val="11"/>
        <color rgb="FF000000"/>
        <rFont val="Times New Roman"/>
        <family val="1"/>
        <charset val="1"/>
      </rPr>
      <t xml:space="preserve">Journal of cleaner production, 222,</t>
    </r>
    <r>
      <rPr>
        <sz val="11"/>
        <color rgb="FF000000"/>
        <rFont val="Times New Roman"/>
        <family val="1"/>
        <charset val="1"/>
      </rPr>
      <t xml:space="preserve"> 436-445.</t>
    </r>
  </si>
  <si>
    <r>
      <rPr>
        <sz val="11"/>
        <color rgb="FF000000"/>
        <rFont val="Times New Roman"/>
        <family val="1"/>
        <charset val="1"/>
      </rPr>
      <t xml:space="preserve">Finnegan, W., Goggins, J., Clifford, E., &amp; Zhan, X. (2017). Environmental impacts of milk powder and butter manufactured in the Republic of Ireland. </t>
    </r>
    <r>
      <rPr>
        <i val="true"/>
        <sz val="11"/>
        <color rgb="FF000000"/>
        <rFont val="Times New Roman"/>
        <family val="1"/>
        <charset val="1"/>
      </rPr>
      <t xml:space="preserve">Science of the Total Environment</t>
    </r>
    <r>
      <rPr>
        <sz val="11"/>
        <color rgb="FF000000"/>
        <rFont val="Times New Roman"/>
        <family val="1"/>
        <charset val="1"/>
      </rPr>
      <t xml:space="preserve">, </t>
    </r>
    <r>
      <rPr>
        <i val="true"/>
        <sz val="11"/>
        <color rgb="FF000000"/>
        <rFont val="Times New Roman"/>
        <family val="1"/>
        <charset val="1"/>
      </rPr>
      <t xml:space="preserve">579</t>
    </r>
    <r>
      <rPr>
        <sz val="11"/>
        <color rgb="FF000000"/>
        <rFont val="Times New Roman"/>
        <family val="1"/>
        <charset val="1"/>
      </rPr>
      <t xml:space="preserve">, 159-168.</t>
    </r>
  </si>
  <si>
    <r>
      <rPr>
        <sz val="11"/>
        <color rgb="FF000000"/>
        <rFont val="Times New Roman"/>
        <family val="1"/>
        <charset val="1"/>
      </rPr>
      <t xml:space="preserve">USDA-FAS (2019). </t>
    </r>
    <r>
      <rPr>
        <i val="true"/>
        <sz val="11"/>
        <color rgb="FF000000"/>
        <rFont val="Times New Roman"/>
        <family val="1"/>
        <charset val="1"/>
      </rPr>
      <t xml:space="preserve">Dairy: World Markets and Trade.</t>
    </r>
    <r>
      <rPr>
        <sz val="11"/>
        <color rgb="FF000000"/>
        <rFont val="Times New Roman"/>
        <family val="1"/>
        <charset val="1"/>
      </rPr>
      <t xml:space="preserve"> Foreign Agricultural Service, United States Department of Agriculture, Office of Global Analysis. 18 July 2019. https://www.fas.usda.gov/data/dairy-world-markets-and-trade</t>
    </r>
  </si>
</sst>
</file>

<file path=xl/styles.xml><?xml version="1.0" encoding="utf-8"?>
<styleSheet xmlns="http://schemas.openxmlformats.org/spreadsheetml/2006/main">
  <numFmts count="10">
    <numFmt numFmtId="164" formatCode="General"/>
    <numFmt numFmtId="165" formatCode="@"/>
    <numFmt numFmtId="166" formatCode="#,##0.0"/>
    <numFmt numFmtId="167" formatCode="0%"/>
    <numFmt numFmtId="168" formatCode="0.0"/>
    <numFmt numFmtId="169" formatCode="0.00%"/>
    <numFmt numFmtId="170" formatCode="#,##0"/>
    <numFmt numFmtId="171" formatCode="0.0%"/>
    <numFmt numFmtId="172" formatCode="0"/>
    <numFmt numFmtId="173" formatCode="0.00"/>
  </numFmts>
  <fonts count="17">
    <font>
      <sz val="11"/>
      <color rgb="FF000000"/>
      <name val="Calibri"/>
      <family val="2"/>
      <charset val="1"/>
    </font>
    <font>
      <sz val="10"/>
      <name val="Arial"/>
      <family val="0"/>
    </font>
    <font>
      <sz val="10"/>
      <name val="Arial"/>
      <family val="0"/>
    </font>
    <font>
      <sz val="10"/>
      <name val="Arial"/>
      <family val="0"/>
    </font>
    <font>
      <sz val="11"/>
      <color rgb="FF000000"/>
      <name val="Times New Roman"/>
      <family val="1"/>
      <charset val="1"/>
    </font>
    <font>
      <b val="true"/>
      <u val="single"/>
      <sz val="14"/>
      <color rgb="FF000000"/>
      <name val="Times New Roman"/>
      <family val="1"/>
      <charset val="1"/>
    </font>
    <font>
      <b val="true"/>
      <sz val="11"/>
      <color rgb="FF000000"/>
      <name val="Times New Roman"/>
      <family val="1"/>
      <charset val="1"/>
    </font>
    <font>
      <u val="single"/>
      <sz val="11"/>
      <color rgb="FF0000FF"/>
      <name val="Times New Roman"/>
      <family val="1"/>
      <charset val="1"/>
    </font>
    <font>
      <u val="single"/>
      <sz val="11"/>
      <color rgb="FF0000FF"/>
      <name val="Calibri"/>
      <family val="2"/>
      <charset val="1"/>
    </font>
    <font>
      <b val="true"/>
      <vertAlign val="subscript"/>
      <sz val="11"/>
      <color rgb="FF000000"/>
      <name val="Times New Roman"/>
      <family val="1"/>
      <charset val="1"/>
    </font>
    <font>
      <i val="true"/>
      <sz val="9"/>
      <color rgb="FF000000"/>
      <name val="Times New Roman"/>
      <family val="1"/>
      <charset val="1"/>
    </font>
    <font>
      <i val="true"/>
      <sz val="11"/>
      <color rgb="FF000000"/>
      <name val="Times New Roman"/>
      <family val="1"/>
      <charset val="1"/>
    </font>
    <font>
      <vertAlign val="superscript"/>
      <sz val="11"/>
      <color rgb="FF000000"/>
      <name val="Times New Roman"/>
      <family val="1"/>
      <charset val="1"/>
    </font>
    <font>
      <sz val="9"/>
      <color rgb="FF000000"/>
      <name val="Times New Roman"/>
      <family val="1"/>
      <charset val="1"/>
    </font>
    <font>
      <i val="true"/>
      <vertAlign val="subscript"/>
      <sz val="9"/>
      <color rgb="FF000000"/>
      <name val="Times New Roman"/>
      <family val="1"/>
      <charset val="1"/>
    </font>
    <font>
      <sz val="10"/>
      <color rgb="FF000000"/>
      <name val="Times New Roman"/>
      <family val="1"/>
      <charset val="1"/>
    </font>
    <font>
      <b val="true"/>
      <sz val="12"/>
      <color rgb="FF000000"/>
      <name val="Times New Roman"/>
      <family val="1"/>
      <charset val="1"/>
    </font>
  </fonts>
  <fills count="3">
    <fill>
      <patternFill patternType="none"/>
    </fill>
    <fill>
      <patternFill patternType="gray125"/>
    </fill>
    <fill>
      <patternFill patternType="solid">
        <fgColor rgb="FFFFFFFF"/>
        <bgColor rgb="FFFFFFCC"/>
      </patternFill>
    </fill>
  </fills>
  <borders count="9">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 diagonalUp="false" diagonalDown="false">
      <left/>
      <right style="hair"/>
      <top style="thin"/>
      <bottom style="thin"/>
      <diagonal/>
    </border>
    <border diagonalUp="false" diagonalDown="false">
      <left style="thin"/>
      <right/>
      <top/>
      <bottom/>
      <diagonal/>
    </border>
    <border diagonalUp="false" diagonalDown="false">
      <left/>
      <right style="thin"/>
      <top/>
      <bottom/>
      <diagonal/>
    </border>
    <border diagonalUp="false" diagonalDown="false">
      <left/>
      <right style="hair"/>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cellStyleXfs>
  <cellXfs count="12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5" fillId="2"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false" applyAlignment="false" applyProtection="false">
      <alignment horizontal="general" vertical="bottom" textRotation="0" wrapText="false" indent="0" shrinkToFit="false"/>
      <protection locked="true" hidden="false"/>
    </xf>
    <xf numFmtId="164" fontId="7" fillId="2"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6" fillId="2" borderId="0" xfId="0" applyFont="true" applyBorder="false" applyAlignment="true" applyProtection="false">
      <alignment horizontal="general" vertical="bottom" textRotation="0" wrapText="true" indent="0" shrinkToFit="false"/>
      <protection locked="true" hidden="false"/>
    </xf>
    <xf numFmtId="164" fontId="4" fillId="2"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bottom" textRotation="0" wrapText="false" indent="0" shrinkToFit="false"/>
      <protection locked="true" hidden="false"/>
    </xf>
    <xf numFmtId="165" fontId="10" fillId="0" borderId="1" xfId="0" applyFont="true" applyBorder="true" applyAlignment="true" applyProtection="false">
      <alignment horizontal="center" vertical="bottom" textRotation="0" wrapText="fals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6" fontId="4" fillId="0" borderId="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7" fontId="4" fillId="0" borderId="0" xfId="19" applyFont="tru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true" applyAlignment="true" applyProtection="false">
      <alignment horizontal="general" vertical="center" textRotation="0" wrapText="true" indent="0" shrinkToFit="false"/>
      <protection locked="true" hidden="false"/>
    </xf>
    <xf numFmtId="164" fontId="11" fillId="0" borderId="2" xfId="0" applyFont="true" applyBorder="true" applyAlignment="false" applyProtection="false">
      <alignment horizontal="general" vertical="bottom" textRotation="0" wrapText="false" indent="0" shrinkToFit="false"/>
      <protection locked="true" hidden="false"/>
    </xf>
    <xf numFmtId="168" fontId="11" fillId="0" borderId="2" xfId="0" applyFont="true" applyBorder="true" applyAlignment="true" applyProtection="false">
      <alignment horizontal="center" vertical="bottom" textRotation="0" wrapText="false" indent="0" shrinkToFit="false"/>
      <protection locked="true" hidden="false"/>
    </xf>
    <xf numFmtId="165" fontId="10" fillId="0" borderId="2" xfId="0" applyFont="true" applyBorder="true" applyAlignment="true" applyProtection="false">
      <alignment horizontal="center" vertical="bottom" textRotation="0" wrapText="false" indent="0" shrinkToFit="false"/>
      <protection locked="true" hidden="false"/>
    </xf>
    <xf numFmtId="165" fontId="10" fillId="0" borderId="0" xfId="0" applyFont="true" applyBorder="true" applyAlignment="true" applyProtection="false">
      <alignment horizontal="general" vertical="bottom" textRotation="0" wrapText="false" indent="0" shrinkToFit="false"/>
      <protection locked="true" hidden="false"/>
    </xf>
    <xf numFmtId="168" fontId="4" fillId="0" borderId="0" xfId="0" applyFont="true" applyBorder="false" applyAlignment="true" applyProtection="false">
      <alignment horizontal="center" vertical="bottom" textRotation="0" wrapText="false" indent="0" shrinkToFit="false"/>
      <protection locked="true" hidden="false"/>
    </xf>
    <xf numFmtId="169" fontId="4" fillId="0" borderId="0" xfId="19"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false" applyProtection="false">
      <alignment horizontal="general" vertical="bottom" textRotation="0" wrapText="false" indent="0" shrinkToFit="false"/>
      <protection locked="true" hidden="false"/>
    </xf>
    <xf numFmtId="168" fontId="4" fillId="0" borderId="1" xfId="0" applyFont="true" applyBorder="true" applyAlignment="true" applyProtection="false">
      <alignment horizontal="center" vertical="bottom" textRotation="0" wrapText="false" indent="0" shrinkToFit="false"/>
      <protection locked="true" hidden="false"/>
    </xf>
    <xf numFmtId="169" fontId="4" fillId="0" borderId="1" xfId="19" applyFont="true" applyBorder="true" applyAlignment="true" applyProtection="true">
      <alignment horizontal="center" vertical="bottom"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4" fillId="0" borderId="3" xfId="0" applyFont="true" applyBorder="true" applyAlignment="false" applyProtection="false">
      <alignment horizontal="general" vertical="bottom" textRotation="0" wrapText="false" indent="0" shrinkToFit="false"/>
      <protection locked="true" hidden="false"/>
    </xf>
    <xf numFmtId="168" fontId="4" fillId="0" borderId="3" xfId="0" applyFont="true" applyBorder="true" applyAlignment="true" applyProtection="false">
      <alignment horizontal="center" vertical="bottom" textRotation="0" wrapText="false" indent="0" shrinkToFit="false"/>
      <protection locked="true" hidden="false"/>
    </xf>
    <xf numFmtId="168" fontId="4" fillId="0" borderId="0"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2" xfId="0" applyFont="true" applyBorder="true" applyAlignment="false" applyProtection="false">
      <alignment horizontal="general" vertical="bottom" textRotation="0" wrapText="false" indent="0" shrinkToFit="false"/>
      <protection locked="true" hidden="false"/>
    </xf>
    <xf numFmtId="168" fontId="11" fillId="0" borderId="2" xfId="0" applyFont="true" applyBorder="true" applyAlignment="true" applyProtection="false">
      <alignment horizontal="center" vertical="center" textRotation="0" wrapText="false" indent="0" shrinkToFit="false"/>
      <protection locked="true" hidden="false"/>
    </xf>
    <xf numFmtId="168" fontId="4" fillId="0" borderId="0" xfId="0" applyFont="true" applyBorder="true" applyAlignment="true" applyProtection="false">
      <alignment horizontal="center" vertical="center" textRotation="0" wrapText="false" indent="0" shrinkToFit="false"/>
      <protection locked="true" hidden="false"/>
    </xf>
    <xf numFmtId="167" fontId="4" fillId="0" borderId="2" xfId="19"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10" fillId="0" borderId="2" xfId="0" applyFont="true" applyBorder="true" applyAlignment="true" applyProtection="false">
      <alignment horizontal="left" vertical="bottom" textRotation="0" wrapText="false" indent="0" shrinkToFit="false"/>
      <protection locked="true" hidden="false"/>
    </xf>
    <xf numFmtId="164" fontId="10" fillId="0" borderId="0" xfId="0" applyFont="true" applyBorder="true" applyAlignment="true" applyProtection="false">
      <alignment horizontal="left" vertical="bottom" textRotation="0" wrapText="false" indent="0" shrinkToFit="false"/>
      <protection locked="true" hidden="false"/>
    </xf>
    <xf numFmtId="164" fontId="10" fillId="0" borderId="0" xfId="0" applyFont="true" applyBorder="true" applyAlignment="true" applyProtection="false">
      <alignment horizontal="center" vertical="bottom" textRotation="0" wrapText="false" indent="0" shrinkToFit="false"/>
      <protection locked="true" hidden="false"/>
    </xf>
    <xf numFmtId="165" fontId="10" fillId="0" borderId="0" xfId="0" applyFont="true" applyBorder="true" applyAlignment="true" applyProtection="false">
      <alignment horizontal="center" vertical="bottom" textRotation="0" wrapText="false" indent="0" shrinkToFit="false"/>
      <protection locked="true" hidden="false"/>
    </xf>
    <xf numFmtId="166" fontId="4" fillId="0" borderId="0" xfId="0" applyFont="true" applyBorder="false" applyAlignment="true" applyProtection="false">
      <alignment horizontal="center" vertical="bottom" textRotation="0" wrapText="false" indent="0" shrinkToFit="false"/>
      <protection locked="true" hidden="false"/>
    </xf>
    <xf numFmtId="166" fontId="4" fillId="0" borderId="2" xfId="0" applyFont="true" applyBorder="true" applyAlignment="true" applyProtection="false">
      <alignment horizontal="center" vertical="bottom" textRotation="0" wrapText="false" indent="0" shrinkToFit="false"/>
      <protection locked="true" hidden="false"/>
    </xf>
    <xf numFmtId="170" fontId="4" fillId="0" borderId="0" xfId="0" applyFont="true" applyBorder="true" applyAlignment="false" applyProtection="false">
      <alignment horizontal="general" vertical="bottom" textRotation="0" wrapText="false" indent="0" shrinkToFit="false"/>
      <protection locked="true" hidden="false"/>
    </xf>
    <xf numFmtId="164" fontId="13" fillId="0" borderId="0" xfId="0" applyFont="true" applyBorder="tru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general" vertical="bottom" textRotation="0" wrapText="false" indent="0" shrinkToFit="false"/>
      <protection locked="true" hidden="false"/>
    </xf>
    <xf numFmtId="170" fontId="4" fillId="0" borderId="0" xfId="0" applyFont="true" applyBorder="false" applyAlignment="true" applyProtection="false">
      <alignment horizontal="center" vertical="bottom" textRotation="0" wrapText="false" indent="0" shrinkToFit="false"/>
      <protection locked="true" hidden="false"/>
    </xf>
    <xf numFmtId="171" fontId="4" fillId="0" borderId="0" xfId="19" applyFont="true" applyBorder="true" applyAlignment="true" applyProtection="true">
      <alignment horizontal="center" vertical="bottom" textRotation="0" wrapText="false" indent="0" shrinkToFit="false"/>
      <protection locked="true" hidden="false"/>
    </xf>
    <xf numFmtId="171" fontId="4" fillId="0" borderId="2" xfId="19" applyFont="true" applyBorder="true" applyAlignment="true" applyProtection="true">
      <alignment horizontal="center" vertical="bottom" textRotation="0" wrapText="false" indent="0" shrinkToFit="false"/>
      <protection locked="true" hidden="false"/>
    </xf>
    <xf numFmtId="164" fontId="13" fillId="0" borderId="1" xfId="0" applyFont="true" applyBorder="tru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70" fontId="4" fillId="0" borderId="1" xfId="0" applyFont="true" applyBorder="true" applyAlignment="true" applyProtection="false">
      <alignment horizontal="center" vertical="bottom" textRotation="0" wrapText="true" indent="0" shrinkToFit="false"/>
      <protection locked="true" hidden="false"/>
    </xf>
    <xf numFmtId="170" fontId="4" fillId="0" borderId="0" xfId="0" applyFont="true" applyBorder="true" applyAlignment="true" applyProtection="false">
      <alignment horizontal="general" vertical="bottom" textRotation="0" wrapText="true" indent="0" shrinkToFit="false"/>
      <protection locked="true" hidden="false"/>
    </xf>
    <xf numFmtId="170" fontId="4" fillId="0" borderId="3" xfId="0" applyFont="true" applyBorder="true" applyAlignment="true" applyProtection="false">
      <alignment horizontal="center" vertical="bottom" textRotation="0" wrapText="true" indent="0" shrinkToFit="false"/>
      <protection locked="true" hidden="false"/>
    </xf>
    <xf numFmtId="170" fontId="4" fillId="0" borderId="2" xfId="0" applyFont="true" applyBorder="true" applyAlignment="true" applyProtection="false">
      <alignment horizontal="center" vertical="bottom" textRotation="0" wrapText="false" indent="0" shrinkToFit="false"/>
      <protection locked="true" hidden="false"/>
    </xf>
    <xf numFmtId="166" fontId="4" fillId="0" borderId="0" xfId="0" applyFont="true" applyBorder="true" applyAlignment="true" applyProtection="false">
      <alignment horizontal="general" vertical="bottom" textRotation="0" wrapText="false" indent="0" shrinkToFit="false"/>
      <protection locked="true" hidden="false"/>
    </xf>
    <xf numFmtId="164" fontId="6" fillId="0" borderId="3" xfId="0" applyFont="true" applyBorder="true" applyAlignment="true" applyProtection="false">
      <alignment horizontal="left" vertical="center" textRotation="0" wrapText="true" indent="0" shrinkToFit="false"/>
      <protection locked="true" hidden="false"/>
    </xf>
    <xf numFmtId="164" fontId="4" fillId="0" borderId="2" xfId="0" applyFont="true" applyBorder="true" applyAlignment="tru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false">
      <alignment horizontal="center" vertical="bottom" textRotation="0" wrapText="true" indent="0" shrinkToFit="false"/>
      <protection locked="true" hidden="false"/>
    </xf>
    <xf numFmtId="164" fontId="4" fillId="0" borderId="5" xfId="0" applyFont="true" applyBorder="true" applyAlignment="true" applyProtection="false">
      <alignment horizontal="center" vertical="bottom" textRotation="0" wrapText="true" indent="0" shrinkToFit="false"/>
      <protection locked="true" hidden="false"/>
    </xf>
    <xf numFmtId="164" fontId="10" fillId="0" borderId="2" xfId="0" applyFont="true" applyBorder="true" applyAlignment="true" applyProtection="false">
      <alignment horizontal="left" vertical="center" textRotation="0" wrapText="false" indent="0" shrinkToFit="false"/>
      <protection locked="true" hidden="false"/>
    </xf>
    <xf numFmtId="165" fontId="10" fillId="0" borderId="2" xfId="0" applyFont="true" applyBorder="true" applyAlignment="true" applyProtection="false">
      <alignment horizontal="center" vertical="center" textRotation="0" wrapText="false" indent="0" shrinkToFit="false"/>
      <protection locked="true" hidden="false"/>
    </xf>
    <xf numFmtId="165" fontId="10" fillId="0" borderId="2" xfId="0" applyFont="true" applyBorder="true" applyAlignment="true" applyProtection="false">
      <alignment horizontal="general" vertical="center" textRotation="0" wrapText="false" indent="0" shrinkToFit="false"/>
      <protection locked="true" hidden="false"/>
    </xf>
    <xf numFmtId="165" fontId="10" fillId="0" borderId="4" xfId="0" applyFont="true" applyBorder="true" applyAlignment="true" applyProtection="false">
      <alignment horizontal="center" vertical="center" textRotation="0" wrapText="false" indent="0" shrinkToFit="false"/>
      <protection locked="true" hidden="false"/>
    </xf>
    <xf numFmtId="165" fontId="10" fillId="0" borderId="5" xfId="0" applyFont="true" applyBorder="true" applyAlignment="true" applyProtection="false">
      <alignment horizontal="center" vertical="center" textRotation="0" wrapText="false" indent="0" shrinkToFit="false"/>
      <protection locked="true" hidden="false"/>
    </xf>
    <xf numFmtId="164" fontId="10" fillId="0" borderId="6" xfId="0" applyFont="true" applyBorder="true" applyAlignment="true" applyProtection="false">
      <alignment horizontal="center" vertical="bottom" textRotation="0" wrapText="false" indent="0" shrinkToFit="false"/>
      <protection locked="true" hidden="false"/>
    </xf>
    <xf numFmtId="164" fontId="10" fillId="0" borderId="7" xfId="0" applyFont="true" applyBorder="true" applyAlignment="true" applyProtection="false">
      <alignment horizontal="center" vertical="bottom" textRotation="0" wrapText="false" indent="0" shrinkToFit="false"/>
      <protection locked="true" hidden="false"/>
    </xf>
    <xf numFmtId="164" fontId="10" fillId="0" borderId="8" xfId="0" applyFont="true" applyBorder="true" applyAlignment="true" applyProtection="false">
      <alignment horizontal="center" vertical="bottom" textRotation="0" wrapText="false" indent="0" shrinkToFit="false"/>
      <protection locked="true" hidden="false"/>
    </xf>
    <xf numFmtId="168" fontId="4" fillId="0" borderId="6" xfId="0" applyFont="true" applyBorder="true" applyAlignment="true" applyProtection="false">
      <alignment horizontal="center" vertical="bottom" textRotation="0" wrapText="false" indent="0" shrinkToFit="false"/>
      <protection locked="true" hidden="false"/>
    </xf>
    <xf numFmtId="168" fontId="4" fillId="0" borderId="7" xfId="0" applyFont="true" applyBorder="true" applyAlignment="true" applyProtection="false">
      <alignment horizontal="center" vertical="bottom" textRotation="0" wrapText="false" indent="0" shrinkToFit="false"/>
      <protection locked="true" hidden="false"/>
    </xf>
    <xf numFmtId="168" fontId="4" fillId="0" borderId="8" xfId="0" applyFont="true" applyBorder="true" applyAlignment="true" applyProtection="false">
      <alignment horizontal="center" vertical="bottom" textRotation="0" wrapText="false" indent="0" shrinkToFit="false"/>
      <protection locked="true" hidden="false"/>
    </xf>
    <xf numFmtId="164" fontId="13" fillId="0" borderId="1" xfId="0" applyFont="true" applyBorder="true" applyAlignment="false" applyProtection="false">
      <alignment horizontal="general" vertical="bottom" textRotation="0" wrapText="false" indent="0" shrinkToFit="false"/>
      <protection locked="true" hidden="false"/>
    </xf>
    <xf numFmtId="168" fontId="4" fillId="0" borderId="1" xfId="0" applyFont="true" applyBorder="true" applyAlignment="false" applyProtection="false">
      <alignment horizontal="general" vertical="bottom" textRotation="0" wrapText="false" indent="0" shrinkToFit="false"/>
      <protection locked="true" hidden="false"/>
    </xf>
    <xf numFmtId="168" fontId="4" fillId="0" borderId="0" xfId="0" applyFont="true" applyBorder="false" applyAlignment="false" applyProtection="false">
      <alignment horizontal="general" vertical="bottom" textRotation="0" wrapText="false" indent="0" shrinkToFit="false"/>
      <protection locked="true" hidden="false"/>
    </xf>
    <xf numFmtId="172" fontId="4" fillId="0" borderId="0" xfId="0" applyFont="true" applyBorder="false" applyAlignment="true" applyProtection="false">
      <alignment horizontal="center" vertical="bottom" textRotation="0" wrapText="fals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72" fontId="4" fillId="0" borderId="3" xfId="0" applyFont="true" applyBorder="true" applyAlignment="true" applyProtection="false">
      <alignment horizontal="center" vertical="bottom" textRotation="0" wrapText="false" indent="0" shrinkToFit="false"/>
      <protection locked="true" hidden="false"/>
    </xf>
    <xf numFmtId="170" fontId="4" fillId="0" borderId="3" xfId="0" applyFont="true" applyBorder="true" applyAlignment="true" applyProtection="false">
      <alignment horizontal="center" vertical="bottom" textRotation="0" wrapText="false" indent="0" shrinkToFit="false"/>
      <protection locked="true" hidden="false"/>
    </xf>
    <xf numFmtId="172" fontId="4" fillId="0" borderId="0" xfId="0" applyFont="true" applyBorder="true" applyAlignment="true" applyProtection="false">
      <alignment horizontal="center" vertical="bottom" textRotation="0" wrapText="false" indent="0" shrinkToFit="false"/>
      <protection locked="true" hidden="false"/>
    </xf>
    <xf numFmtId="170" fontId="4" fillId="0" borderId="0" xfId="0" applyFont="true" applyBorder="true" applyAlignment="true" applyProtection="false">
      <alignment horizontal="center" vertical="bottom" textRotation="0" wrapText="false" indent="0" shrinkToFit="false"/>
      <protection locked="true" hidden="false"/>
    </xf>
    <xf numFmtId="171" fontId="4" fillId="0" borderId="0" xfId="0" applyFont="true" applyBorder="false" applyAlignment="true" applyProtection="false">
      <alignment horizontal="center" vertical="bottom" textRotation="0" wrapText="false" indent="0" shrinkToFit="false"/>
      <protection locked="true" hidden="false"/>
    </xf>
    <xf numFmtId="171" fontId="4" fillId="0" borderId="3" xfId="19" applyFont="true" applyBorder="true" applyAlignment="true" applyProtection="true">
      <alignment horizontal="center" vertical="bottom" textRotation="0" wrapText="false" indent="0" shrinkToFit="false"/>
      <protection locked="true" hidden="false"/>
    </xf>
    <xf numFmtId="171" fontId="4" fillId="0" borderId="3" xfId="0" applyFont="true" applyBorder="true" applyAlignment="true" applyProtection="false">
      <alignment horizontal="center" vertical="bottom" textRotation="0" wrapText="false" indent="0" shrinkToFit="false"/>
      <protection locked="true" hidden="false"/>
    </xf>
    <xf numFmtId="164" fontId="6" fillId="2" borderId="0" xfId="0" applyFont="true" applyBorder="true" applyAlignment="true" applyProtection="false">
      <alignment horizontal="left" vertical="center" textRotation="0" wrapText="true" indent="0" shrinkToFit="false"/>
      <protection locked="true" hidden="false"/>
    </xf>
    <xf numFmtId="164" fontId="4" fillId="2" borderId="0" xfId="0" applyFont="true" applyBorder="false" applyAlignment="true" applyProtection="false">
      <alignment horizontal="general" vertical="center" textRotation="0" wrapText="true" indent="0" shrinkToFit="false"/>
      <protection locked="true" hidden="false"/>
    </xf>
    <xf numFmtId="164" fontId="4" fillId="2" borderId="3" xfId="0" applyFont="true" applyBorder="true" applyAlignment="true" applyProtection="false">
      <alignment horizontal="center" vertical="center" textRotation="0" wrapText="true" indent="0" shrinkToFit="false"/>
      <protection locked="true" hidden="false"/>
    </xf>
    <xf numFmtId="164" fontId="4" fillId="2" borderId="3" xfId="0" applyFont="true" applyBorder="true" applyAlignment="true" applyProtection="false">
      <alignment horizontal="center" vertical="bottom" textRotation="0" wrapText="true" indent="0" shrinkToFit="false"/>
      <protection locked="true" hidden="false"/>
    </xf>
    <xf numFmtId="164" fontId="4" fillId="2" borderId="0" xfId="0" applyFont="true" applyBorder="true" applyAlignment="true" applyProtection="false">
      <alignment horizontal="center" vertical="bottom" textRotation="0" wrapText="true" indent="0" shrinkToFit="false"/>
      <protection locked="true" hidden="false"/>
    </xf>
    <xf numFmtId="164" fontId="10" fillId="2" borderId="2" xfId="0" applyFont="true" applyBorder="true" applyAlignment="true" applyProtection="false">
      <alignment horizontal="center" vertical="center" textRotation="0" wrapText="true" indent="0" shrinkToFit="false"/>
      <protection locked="true" hidden="false"/>
    </xf>
    <xf numFmtId="165" fontId="10" fillId="2" borderId="2" xfId="0" applyFont="true" applyBorder="true" applyAlignment="true" applyProtection="false">
      <alignment horizontal="center" vertical="center" textRotation="0" wrapText="true" indent="0" shrinkToFit="false"/>
      <protection locked="true" hidden="false"/>
    </xf>
    <xf numFmtId="165" fontId="10" fillId="2" borderId="0" xfId="0" applyFont="true" applyBorder="true" applyAlignment="true" applyProtection="false">
      <alignment horizontal="center" vertical="center" textRotation="0" wrapText="true" indent="0" shrinkToFit="false"/>
      <protection locked="true" hidden="false"/>
    </xf>
    <xf numFmtId="164" fontId="4" fillId="2" borderId="0" xfId="0" applyFont="true" applyBorder="false" applyAlignment="true" applyProtection="false">
      <alignment horizontal="center" vertical="center" textRotation="0" wrapText="true" indent="0" shrinkToFit="false"/>
      <protection locked="true" hidden="false"/>
    </xf>
    <xf numFmtId="164" fontId="10" fillId="2" borderId="0" xfId="0" applyFont="true" applyBorder="true" applyAlignment="true" applyProtection="false">
      <alignment horizontal="left" vertical="bottom" textRotation="0" wrapText="false" indent="0" shrinkToFit="false"/>
      <protection locked="true" hidden="false"/>
    </xf>
    <xf numFmtId="164" fontId="10" fillId="2" borderId="0" xfId="0" applyFont="true" applyBorder="true" applyAlignment="true" applyProtection="false">
      <alignment horizontal="center" vertical="bottom"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8" fontId="4" fillId="2" borderId="0" xfId="0" applyFont="true" applyBorder="false" applyAlignment="true" applyProtection="false">
      <alignment horizontal="center" vertical="center" textRotation="0" wrapText="false" indent="0" shrinkToFit="false"/>
      <protection locked="true" hidden="false"/>
    </xf>
    <xf numFmtId="168" fontId="15" fillId="2" borderId="0" xfId="0" applyFont="true" applyBorder="false" applyAlignment="true" applyProtection="false">
      <alignment horizontal="center" vertical="center" textRotation="0" wrapText="false" indent="0" shrinkToFit="false"/>
      <protection locked="true" hidden="false"/>
    </xf>
    <xf numFmtId="164" fontId="15" fillId="2" borderId="0" xfId="0" applyFont="true" applyBorder="true" applyAlignment="true" applyProtection="false">
      <alignment horizontal="general" vertical="center" textRotation="0" wrapText="true" indent="0" shrinkToFit="false"/>
      <protection locked="true" hidden="false"/>
    </xf>
    <xf numFmtId="173" fontId="4" fillId="2" borderId="0" xfId="0" applyFont="true" applyBorder="false" applyAlignment="true" applyProtection="false">
      <alignment horizontal="center" vertical="center" textRotation="0" wrapText="false" indent="0" shrinkToFit="false"/>
      <protection locked="true" hidden="false"/>
    </xf>
    <xf numFmtId="164" fontId="15" fillId="2" borderId="0" xfId="0" applyFont="true" applyBorder="false" applyAlignment="true" applyProtection="false">
      <alignment horizontal="general" vertical="center" textRotation="0" wrapText="tru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8" fontId="4" fillId="2" borderId="0" xfId="0" applyFont="true" applyBorder="false" applyAlignment="true" applyProtection="false">
      <alignment horizontal="center" vertical="center" textRotation="0" wrapText="true" indent="0" shrinkToFit="false"/>
      <protection locked="true" hidden="false"/>
    </xf>
    <xf numFmtId="173" fontId="4" fillId="2" borderId="0" xfId="0" applyFont="true" applyBorder="false" applyAlignment="true" applyProtection="false">
      <alignment horizontal="center" vertical="center" textRotation="0" wrapText="true" indent="0" shrinkToFit="false"/>
      <protection locked="true" hidden="false"/>
    </xf>
    <xf numFmtId="164" fontId="4" fillId="2" borderId="3" xfId="0" applyFont="true" applyBorder="true" applyAlignment="true" applyProtection="false">
      <alignment horizontal="general" vertical="center" textRotation="0" wrapText="false" indent="0" shrinkToFit="false"/>
      <protection locked="true" hidden="false"/>
    </xf>
    <xf numFmtId="168" fontId="4" fillId="2" borderId="3" xfId="0" applyFont="true" applyBorder="true" applyAlignment="true" applyProtection="false">
      <alignment horizontal="center" vertical="center" textRotation="0" wrapText="false" indent="0" shrinkToFit="false"/>
      <protection locked="true" hidden="false"/>
    </xf>
    <xf numFmtId="164" fontId="15" fillId="2" borderId="3" xfId="0" applyFont="true" applyBorder="true" applyAlignment="true" applyProtection="false">
      <alignment horizontal="general" vertical="center" textRotation="0" wrapText="true" indent="0" shrinkToFit="false"/>
      <protection locked="true" hidden="false"/>
    </xf>
    <xf numFmtId="173" fontId="4" fillId="2" borderId="0"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general" vertical="center" textRotation="0" wrapText="false" indent="0" shrinkToFit="false"/>
      <protection locked="true" hidden="false"/>
    </xf>
    <xf numFmtId="164" fontId="13" fillId="2" borderId="0" xfId="0" applyFont="true" applyBorder="true" applyAlignment="true" applyProtection="false">
      <alignment horizontal="general" vertical="top" textRotation="0" wrapText="false" indent="0" shrinkToFit="false"/>
      <protection locked="true" hidden="false"/>
    </xf>
    <xf numFmtId="173" fontId="4" fillId="2" borderId="0" xfId="0" applyFont="true" applyBorder="false" applyAlignment="true" applyProtection="false">
      <alignment horizontal="general" vertical="top" textRotation="0" wrapText="false" indent="0" shrinkToFit="false"/>
      <protection locked="true" hidden="false"/>
    </xf>
    <xf numFmtId="164" fontId="4" fillId="2" borderId="0" xfId="0" applyFont="true" applyBorder="false" applyAlignment="true" applyProtection="false">
      <alignment horizontal="general" vertical="top" textRotation="0" wrapText="false" indent="0" shrinkToFit="false"/>
      <protection locked="true" hidden="false"/>
    </xf>
    <xf numFmtId="164" fontId="13" fillId="2" borderId="0" xfId="0" applyFont="true" applyBorder="false" applyAlignment="true" applyProtection="false">
      <alignment horizontal="left" vertical="top" textRotation="0" wrapText="true" indent="0" shrinkToFit="false"/>
      <protection locked="true" hidden="false"/>
    </xf>
    <xf numFmtId="164" fontId="4" fillId="2" borderId="0" xfId="0" applyFont="true" applyBorder="false" applyAlignment="true" applyProtection="false">
      <alignment horizontal="general" vertical="top" textRotation="0" wrapText="true" indent="0" shrinkToFit="false"/>
      <protection locked="true" hidden="false"/>
    </xf>
    <xf numFmtId="164" fontId="16" fillId="2" borderId="0" xfId="0" applyFont="true" applyBorder="false" applyAlignment="true" applyProtection="false">
      <alignment horizontal="general" vertical="center" textRotation="0" wrapText="true" indent="0" shrinkToFit="false"/>
      <protection locked="true" hidden="false"/>
    </xf>
    <xf numFmtId="164" fontId="4" fillId="2" borderId="0" xfId="0" applyFont="true" applyBorder="false" applyAlignment="true" applyProtection="false">
      <alignment horizontal="left" vertical="center" textRotation="0" wrapText="true" indent="0" shrinkToFit="false"/>
      <protection locked="true" hidden="false"/>
    </xf>
    <xf numFmtId="164" fontId="4" fillId="2" borderId="0" xfId="0" applyFont="true" applyBorder="false" applyAlignment="true" applyProtection="false">
      <alignment horizontal="left" vertical="top" textRotation="0" wrapText="false" indent="0" shrinkToFit="fals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4" activeCellId="0" sqref="A14"/>
    </sheetView>
  </sheetViews>
  <sheetFormatPr defaultRowHeight="15" zeroHeight="false" outlineLevelRow="0" outlineLevelCol="0"/>
  <cols>
    <col collapsed="false" customWidth="true" hidden="false" outlineLevel="0" max="1" min="1" style="1" width="102.21"/>
    <col collapsed="false" customWidth="true" hidden="false" outlineLevel="0" max="1025" min="2" style="1" width="9.14"/>
  </cols>
  <sheetData>
    <row r="1" customFormat="false" ht="17.35" hidden="false" customHeight="false" outlineLevel="0" collapsed="false">
      <c r="A1" s="2" t="s">
        <v>0</v>
      </c>
    </row>
    <row r="2" customFormat="false" ht="13.8" hidden="false" customHeight="false" outlineLevel="0" collapsed="false">
      <c r="A2" s="3"/>
    </row>
    <row r="3" customFormat="false" ht="15" hidden="false" customHeight="false" outlineLevel="0" collapsed="false">
      <c r="A3" s="3" t="s">
        <v>1</v>
      </c>
    </row>
    <row r="4" customFormat="false" ht="15" hidden="false" customHeight="false" outlineLevel="0" collapsed="false">
      <c r="A4" s="4" t="s">
        <v>2</v>
      </c>
    </row>
    <row r="5" customFormat="false" ht="15" hidden="false" customHeight="false" outlineLevel="0" collapsed="false">
      <c r="A5" s="4" t="s">
        <v>3</v>
      </c>
    </row>
    <row r="6" customFormat="false" ht="15" hidden="false" customHeight="false" outlineLevel="0" collapsed="false">
      <c r="A6" s="4" t="s">
        <v>4</v>
      </c>
    </row>
    <row r="7" customFormat="false" ht="15" hidden="false" customHeight="false" outlineLevel="0" collapsed="false">
      <c r="A7" s="4" t="s">
        <v>5</v>
      </c>
    </row>
    <row r="8" customFormat="false" ht="13.8" hidden="false" customHeight="false" outlineLevel="0" collapsed="false"/>
    <row r="9" customFormat="false" ht="15" hidden="false" customHeight="false" outlineLevel="0" collapsed="false">
      <c r="A9" s="3" t="s">
        <v>6</v>
      </c>
    </row>
    <row r="10" customFormat="false" ht="157.5" hidden="false" customHeight="false" outlineLevel="0" collapsed="false">
      <c r="A10" s="5" t="s">
        <v>7</v>
      </c>
    </row>
    <row r="11" customFormat="false" ht="13.8" hidden="false" customHeight="false" outlineLevel="0" collapsed="false">
      <c r="A11" s="5"/>
    </row>
    <row r="12" customFormat="false" ht="13.8" hidden="false" customHeight="false" outlineLevel="0" collapsed="false">
      <c r="A12" s="6" t="s">
        <v>8</v>
      </c>
    </row>
    <row r="13" s="7" customFormat="true" ht="25.5" hidden="false" customHeight="false" outlineLevel="0" collapsed="false">
      <c r="A13" s="5" t="s">
        <v>9</v>
      </c>
    </row>
  </sheetData>
  <hyperlinks>
    <hyperlink ref="A4" location="'Tab. 1_summary'!A1" display="&quot;Tab. 1_summary&quot; contains four tables showing the main results of the analysis "/>
    <hyperlink ref="A5" location="'Tab. 2_calculations'!A1" display="&quot;Tab. 2_calculations&quot; contains six tables estimating the quantitative impact of the UE-Mercosur FTA in terms of GHG emissions"/>
    <hyperlink ref="A6" location="'Tab. 3_Activity data'!A1" display="&quot;Tab. 3_Activity data&quot; contains data on current production levels, trade volumes and the potential impacts of the FTA on these two dimensions"/>
    <hyperlink ref="A7" location="'Tab. 4_emission factors'!A1" display="&quot;Tab. 4_Emission factors&quot; contains the emission factors that have been found in the literature relatively to the items selected for the analysis"/>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D36"/>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D8" activeCellId="0" sqref="D8"/>
    </sheetView>
  </sheetViews>
  <sheetFormatPr defaultRowHeight="15" zeroHeight="false" outlineLevelRow="0" outlineLevelCol="0"/>
  <cols>
    <col collapsed="false" customWidth="true" hidden="false" outlineLevel="0" max="1" min="1" style="8" width="28.8"/>
    <col collapsed="false" customWidth="true" hidden="false" outlineLevel="0" max="2" min="2" style="8" width="27.56"/>
    <col collapsed="false" customWidth="true" hidden="false" outlineLevel="0" max="4" min="3" style="8" width="22.28"/>
    <col collapsed="false" customWidth="true" hidden="false" outlineLevel="0" max="1025" min="5" style="8" width="9.14"/>
  </cols>
  <sheetData>
    <row r="1" customFormat="false" ht="36" hidden="false" customHeight="true" outlineLevel="0" collapsed="false">
      <c r="A1" s="9" t="s">
        <v>10</v>
      </c>
      <c r="B1" s="9"/>
      <c r="C1" s="9"/>
      <c r="D1" s="9"/>
    </row>
    <row r="2" customFormat="false" ht="15" hidden="false" customHeight="false" outlineLevel="0" collapsed="false">
      <c r="A2" s="10" t="s">
        <v>11</v>
      </c>
      <c r="B2" s="11" t="s">
        <v>12</v>
      </c>
    </row>
    <row r="3" customFormat="false" ht="39" hidden="false" customHeight="true" outlineLevel="0" collapsed="false">
      <c r="A3" s="12" t="s">
        <v>13</v>
      </c>
      <c r="B3" s="13" t="n">
        <f aca="false">'Tab. 2_calculations'!B61:C61</f>
        <v>8705.23701983195</v>
      </c>
    </row>
    <row r="4" customFormat="false" ht="25.5" hidden="false" customHeight="false" outlineLevel="0" collapsed="false">
      <c r="A4" s="14" t="s">
        <v>14</v>
      </c>
      <c r="B4" s="13" t="n">
        <f aca="false">'Tab. 2_calculations'!C14</f>
        <v>25464.0505769813</v>
      </c>
    </row>
    <row r="5" customFormat="false" ht="25.5" hidden="false" customHeight="false" outlineLevel="0" collapsed="false">
      <c r="A5" s="14" t="s">
        <v>15</v>
      </c>
      <c r="B5" s="15" t="n">
        <f aca="false">B3/B4</f>
        <v>0.341863797101519</v>
      </c>
    </row>
    <row r="6" customFormat="false" ht="13.8" hidden="false" customHeight="false" outlineLevel="0" collapsed="false">
      <c r="A6" s="16"/>
      <c r="B6" s="16"/>
      <c r="C6" s="17"/>
      <c r="D6" s="17"/>
    </row>
    <row r="7" customFormat="false" ht="36" hidden="false" customHeight="true" outlineLevel="0" collapsed="false">
      <c r="A7" s="9" t="s">
        <v>16</v>
      </c>
      <c r="B7" s="9"/>
      <c r="C7" s="9"/>
      <c r="D7" s="9"/>
    </row>
    <row r="8" customFormat="false" ht="15" hidden="false" customHeight="false" outlineLevel="0" collapsed="false">
      <c r="A8" s="18" t="s">
        <v>11</v>
      </c>
      <c r="B8" s="19" t="s">
        <v>12</v>
      </c>
      <c r="C8" s="20" t="s">
        <v>17</v>
      </c>
      <c r="D8" s="21"/>
    </row>
    <row r="9" customFormat="false" ht="15" hidden="false" customHeight="false" outlineLevel="0" collapsed="false">
      <c r="A9" s="8" t="s">
        <v>18</v>
      </c>
      <c r="B9" s="22" t="n">
        <f aca="false">'Tab. 2_calculations'!L68</f>
        <v>7146.07487823808</v>
      </c>
      <c r="C9" s="23" t="n">
        <f aca="false">B9/$B$17</f>
        <v>0.820893774857382</v>
      </c>
    </row>
    <row r="10" customFormat="false" ht="15" hidden="false" customHeight="false" outlineLevel="0" collapsed="false">
      <c r="A10" s="8" t="s">
        <v>19</v>
      </c>
      <c r="B10" s="22" t="n">
        <f aca="false">'Tab. 2_calculations'!L69</f>
        <v>561.202702539632</v>
      </c>
      <c r="C10" s="23" t="n">
        <f aca="false">B10/$B$17</f>
        <v>0.0644672512949527</v>
      </c>
    </row>
    <row r="11" customFormat="false" ht="15" hidden="false" customHeight="false" outlineLevel="0" collapsed="false">
      <c r="A11" s="8" t="s">
        <v>20</v>
      </c>
      <c r="B11" s="22" t="n">
        <f aca="false">'Tab. 2_calculations'!L71</f>
        <v>435.161334695141</v>
      </c>
      <c r="C11" s="23" t="n">
        <f aca="false">B11/$B$17</f>
        <v>0.0499884533532829</v>
      </c>
    </row>
    <row r="12" customFormat="false" ht="15" hidden="false" customHeight="false" outlineLevel="0" collapsed="false">
      <c r="A12" s="8" t="s">
        <v>21</v>
      </c>
      <c r="B12" s="22" t="n">
        <f aca="false">'Tab. 2_calculations'!K73</f>
        <v>365.135373755505</v>
      </c>
      <c r="C12" s="23" t="n">
        <f aca="false">B12/$B$17</f>
        <v>0.0419443345337602</v>
      </c>
    </row>
    <row r="13" customFormat="false" ht="15" hidden="false" customHeight="false" outlineLevel="0" collapsed="false">
      <c r="A13" s="8" t="s">
        <v>22</v>
      </c>
      <c r="B13" s="22" t="n">
        <f aca="false">'Tab. 2_calculations'!L72</f>
        <v>25.177194</v>
      </c>
      <c r="C13" s="23" t="n">
        <f aca="false">B13/$B$17</f>
        <v>0.00289218937320629</v>
      </c>
    </row>
    <row r="14" customFormat="false" ht="15" hidden="false" customHeight="false" outlineLevel="0" collapsed="false">
      <c r="A14" s="24" t="s">
        <v>23</v>
      </c>
      <c r="B14" s="22" t="n">
        <f aca="false">'Tab. 2_calculations'!K74</f>
        <v>127.234939676153</v>
      </c>
      <c r="C14" s="23" t="n">
        <f aca="false">B14/$B$17</f>
        <v>0.0146159075722225</v>
      </c>
    </row>
    <row r="15" customFormat="false" ht="15" hidden="false" customHeight="false" outlineLevel="0" collapsed="false">
      <c r="A15" s="24" t="s">
        <v>24</v>
      </c>
      <c r="B15" s="22" t="n">
        <f aca="false">'Tab. 2_calculations'!K75</f>
        <v>38.1023833194444</v>
      </c>
      <c r="C15" s="23" t="n">
        <f aca="false">B15/$B$17</f>
        <v>0.00437694955721952</v>
      </c>
    </row>
    <row r="16" customFormat="false" ht="15" hidden="false" customHeight="false" outlineLevel="0" collapsed="false">
      <c r="A16" s="8" t="s">
        <v>25</v>
      </c>
      <c r="B16" s="22" t="n">
        <f aca="false">'Tab. 2_calculations'!L70</f>
        <v>7.148213608</v>
      </c>
      <c r="C16" s="23" t="n">
        <f aca="false">B16/$B$17</f>
        <v>0.000821139457973999</v>
      </c>
    </row>
    <row r="17" customFormat="false" ht="15" hidden="false" customHeight="false" outlineLevel="0" collapsed="false">
      <c r="A17" s="25" t="s">
        <v>26</v>
      </c>
      <c r="B17" s="26" t="n">
        <f aca="false">SUM(B9:B16)</f>
        <v>8705.23701983195</v>
      </c>
      <c r="C17" s="27" t="n">
        <f aca="false">SUM(C9:C16)</f>
        <v>1</v>
      </c>
    </row>
    <row r="18" customFormat="false" ht="15" hidden="false" customHeight="false" outlineLevel="0" collapsed="false">
      <c r="A18" s="25"/>
      <c r="B18" s="28"/>
      <c r="C18" s="28"/>
    </row>
    <row r="19" customFormat="false" ht="15" hidden="false" customHeight="false" outlineLevel="0" collapsed="false">
      <c r="A19" s="24"/>
      <c r="B19" s="29"/>
      <c r="C19" s="29"/>
    </row>
    <row r="20" customFormat="false" ht="15" hidden="false" customHeight="false" outlineLevel="0" collapsed="false">
      <c r="A20" s="9" t="s">
        <v>27</v>
      </c>
      <c r="B20" s="9"/>
      <c r="C20" s="9"/>
      <c r="D20" s="30"/>
    </row>
    <row r="21" customFormat="false" ht="15" hidden="false" customHeight="false" outlineLevel="0" collapsed="false">
      <c r="A21" s="18" t="s">
        <v>11</v>
      </c>
      <c r="B21" s="19" t="s">
        <v>12</v>
      </c>
      <c r="C21" s="20" t="s">
        <v>17</v>
      </c>
      <c r="D21" s="29"/>
    </row>
    <row r="22" customFormat="false" ht="15" hidden="false" customHeight="false" outlineLevel="0" collapsed="false">
      <c r="A22" s="8" t="s">
        <v>28</v>
      </c>
      <c r="B22" s="22" t="n">
        <f aca="false">SUM('Tab. 2_calculations'!E68+'Tab. 2_calculations'!E69+'Tab. 2_calculations'!E70+'Tab. 2_calculations'!E71+'Tab. 2_calculations'!E72+'Tab. 2_calculations'!D73+'Tab. 2_calculations'!D75+'Tab. 2_calculations'!D74)</f>
        <v>5843.32754613063</v>
      </c>
      <c r="C22" s="23" t="n">
        <f aca="false">B22/$B$26</f>
        <v>0.671242785557541</v>
      </c>
      <c r="D22" s="9"/>
    </row>
    <row r="23" customFormat="false" ht="15" hidden="false" customHeight="false" outlineLevel="0" collapsed="false">
      <c r="A23" s="8" t="s">
        <v>29</v>
      </c>
      <c r="B23" s="22" t="n">
        <f aca="false">'Tab. 2_calculations'!C68+'Tab. 2_calculations'!C69+'Tab. 2_calculations'!C70+'Tab. 2_calculations'!C71</f>
        <v>2541.49169613227</v>
      </c>
      <c r="C23" s="23" t="n">
        <f aca="false">B23/$B$26</f>
        <v>0.291949741327242</v>
      </c>
    </row>
    <row r="24" customFormat="false" ht="15" hidden="false" customHeight="false" outlineLevel="0" collapsed="false">
      <c r="A24" s="8" t="s">
        <v>30</v>
      </c>
      <c r="B24" s="22" t="n">
        <f aca="false">'Tab. 2_calculations'!G68+'Tab. 2_calculations'!G69+'Tab. 2_calculations'!G70+'Tab. 2_calculations'!G71+'Tab. 2_calculations'!F73+'Tab. 2_calculations'!F74+'Tab. 2_calculations'!F75</f>
        <v>220.459234417057</v>
      </c>
      <c r="C24" s="23" t="n">
        <f aca="false">B24/$B$26</f>
        <v>0.0253248974054142</v>
      </c>
    </row>
    <row r="25" customFormat="false" ht="15" hidden="false" customHeight="false" outlineLevel="0" collapsed="false">
      <c r="A25" s="31" t="s">
        <v>31</v>
      </c>
      <c r="B25" s="32" t="n">
        <f aca="false">'Tab. 2_calculations'!H68+'Tab. 2_calculations'!H69+'Tab. 2_calculations'!H70+'Tab. 2_calculations'!H71+'Tab. 2_calculations'!H72+'Tab. 2_calculations'!H73+'Tab. 2_calculations'!H74+'Tab. 2_calculations'!H75</f>
        <v>99.958543151998</v>
      </c>
      <c r="C25" s="23" t="n">
        <f aca="false">B25/$B$26</f>
        <v>0.0114825757098027</v>
      </c>
    </row>
    <row r="26" customFormat="false" ht="15" hidden="false" customHeight="false" outlineLevel="0" collapsed="false">
      <c r="A26" s="24" t="s">
        <v>26</v>
      </c>
      <c r="B26" s="33" t="n">
        <f aca="false">SUM(B22:B25)</f>
        <v>8705.23701983195</v>
      </c>
      <c r="C26" s="27" t="n">
        <f aca="false">B26/$B$26</f>
        <v>1</v>
      </c>
    </row>
    <row r="27" customFormat="false" ht="15" hidden="false" customHeight="false" outlineLevel="0" collapsed="false">
      <c r="A27" s="25"/>
      <c r="B27" s="26"/>
      <c r="C27" s="25"/>
    </row>
    <row r="28" customFormat="false" ht="15" hidden="false" customHeight="false" outlineLevel="0" collapsed="false">
      <c r="A28" s="24"/>
      <c r="B28" s="33"/>
      <c r="C28" s="24"/>
    </row>
    <row r="29" customFormat="false" ht="15" hidden="false" customHeight="false" outlineLevel="0" collapsed="false">
      <c r="A29" s="17" t="s">
        <v>32</v>
      </c>
      <c r="B29" s="33"/>
    </row>
    <row r="30" customFormat="false" ht="15" hidden="false" customHeight="false" outlineLevel="0" collapsed="false">
      <c r="B30" s="34" t="s">
        <v>33</v>
      </c>
      <c r="C30" s="34" t="s">
        <v>34</v>
      </c>
    </row>
    <row r="31" customFormat="false" ht="15" hidden="false" customHeight="false" outlineLevel="0" collapsed="false">
      <c r="A31" s="35"/>
      <c r="B31" s="36" t="s">
        <v>12</v>
      </c>
      <c r="C31" s="36" t="s">
        <v>12</v>
      </c>
    </row>
    <row r="32" customFormat="false" ht="15" hidden="false" customHeight="false" outlineLevel="0" collapsed="false">
      <c r="A32" s="8" t="s">
        <v>35</v>
      </c>
      <c r="B32" s="37" t="n">
        <f aca="false">'Tab. 2_calculations'!B14</f>
        <v>106.727075255025</v>
      </c>
      <c r="C32" s="37" t="n">
        <f aca="false">'Tab. 2_calculations'!C14</f>
        <v>25464.0505769813</v>
      </c>
      <c r="D32" s="17"/>
    </row>
    <row r="33" customFormat="false" ht="15" hidden="false" customHeight="false" outlineLevel="0" collapsed="false">
      <c r="A33" s="8" t="s">
        <v>36</v>
      </c>
      <c r="B33" s="37" t="n">
        <f aca="false">'Tab. 2_calculations'!B33</f>
        <v>637.199772006128</v>
      </c>
      <c r="C33" s="37" t="n">
        <f aca="false">'Tab. 2_calculations'!C33</f>
        <v>33638.8149000622</v>
      </c>
    </row>
    <row r="34" customFormat="false" ht="18" hidden="false" customHeight="true" outlineLevel="0" collapsed="false">
      <c r="A34" s="35" t="s">
        <v>37</v>
      </c>
      <c r="B34" s="38" t="n">
        <f aca="false">(B33-B32)/B32</f>
        <v>4.97036666172604</v>
      </c>
      <c r="C34" s="38" t="n">
        <f aca="false">(C33-C32)/C32</f>
        <v>0.321031577374833</v>
      </c>
    </row>
    <row r="35" customFormat="false" ht="18" hidden="false" customHeight="true" outlineLevel="0" collapsed="false">
      <c r="A35" s="25"/>
      <c r="B35" s="25"/>
      <c r="C35" s="25"/>
    </row>
    <row r="36" customFormat="false" ht="18" hidden="false" customHeight="true" outlineLevel="0" collapsed="false"/>
  </sheetData>
  <mergeCells count="2">
    <mergeCell ref="A1:C1"/>
    <mergeCell ref="A7:D7"/>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L78"/>
  <sheetViews>
    <sheetView showFormulas="false" showGridLines="true" showRowColHeaders="true" showZeros="true" rightToLeft="false" tabSelected="false" showOutlineSymbols="true" defaultGridColor="true" view="normal" topLeftCell="A61" colorId="64" zoomScale="100" zoomScaleNormal="100" zoomScalePageLayoutView="100" workbookViewId="0">
      <selection pane="topLeft" activeCell="D83" activeCellId="0" sqref="D83"/>
    </sheetView>
  </sheetViews>
  <sheetFormatPr defaultRowHeight="15" zeroHeight="false" outlineLevelRow="0" outlineLevelCol="0"/>
  <cols>
    <col collapsed="false" customWidth="true" hidden="false" outlineLevel="0" max="1" min="1" style="8" width="11.24"/>
    <col collapsed="false" customWidth="true" hidden="false" outlineLevel="0" max="7" min="2" style="8" width="8.1"/>
    <col collapsed="false" customWidth="true" hidden="false" outlineLevel="0" max="8" min="8" style="8" width="12.23"/>
    <col collapsed="false" customWidth="true" hidden="false" outlineLevel="0" max="12" min="9" style="8" width="8.1"/>
    <col collapsed="false" customWidth="true" hidden="false" outlineLevel="0" max="1025" min="13" style="8" width="9.14"/>
  </cols>
  <sheetData>
    <row r="1" customFormat="false" ht="36" hidden="false" customHeight="true" outlineLevel="0" collapsed="false">
      <c r="A1" s="9" t="s">
        <v>38</v>
      </c>
      <c r="B1" s="9"/>
      <c r="C1" s="9"/>
      <c r="D1" s="9"/>
      <c r="E1" s="9"/>
      <c r="F1" s="9"/>
      <c r="G1" s="9"/>
      <c r="H1" s="9"/>
      <c r="I1" s="9"/>
      <c r="J1" s="9"/>
    </row>
    <row r="2" customFormat="false" ht="15" hidden="false" customHeight="false" outlineLevel="0" collapsed="false">
      <c r="A2" s="39"/>
      <c r="B2" s="40" t="s">
        <v>39</v>
      </c>
      <c r="C2" s="40"/>
    </row>
    <row r="3" customFormat="false" ht="15" hidden="false" customHeight="false" outlineLevel="0" collapsed="false">
      <c r="A3" s="41" t="s">
        <v>11</v>
      </c>
      <c r="B3" s="20" t="s">
        <v>40</v>
      </c>
      <c r="C3" s="20"/>
    </row>
    <row r="4" customFormat="false" ht="15" hidden="false" customHeight="false" outlineLevel="0" collapsed="false">
      <c r="A4" s="42"/>
      <c r="B4" s="43" t="s">
        <v>41</v>
      </c>
      <c r="C4" s="44" t="s">
        <v>34</v>
      </c>
    </row>
    <row r="5" customFormat="false" ht="18" hidden="false" customHeight="false" outlineLevel="0" collapsed="false">
      <c r="A5" s="8" t="s">
        <v>42</v>
      </c>
      <c r="B5" s="45" t="s">
        <v>43</v>
      </c>
      <c r="C5" s="45" t="n">
        <f aca="false">'Tab. 3_Activity data'!E5*'Tab. 4_emission factors'!L5</f>
        <v>13142.1661164179</v>
      </c>
    </row>
    <row r="6" customFormat="false" ht="18" hidden="false" customHeight="false" outlineLevel="0" collapsed="false">
      <c r="A6" s="8" t="s">
        <v>44</v>
      </c>
      <c r="B6" s="45" t="s">
        <v>43</v>
      </c>
      <c r="C6" s="45" t="n">
        <f aca="false">'Tab. 3_Activity data'!E6*'Tab. 4_emission factors'!L6</f>
        <v>1862.83478524515</v>
      </c>
    </row>
    <row r="7" customFormat="false" ht="15" hidden="false" customHeight="false" outlineLevel="0" collapsed="false">
      <c r="A7" s="8" t="s">
        <v>45</v>
      </c>
      <c r="B7" s="45" t="s">
        <v>43</v>
      </c>
      <c r="C7" s="45" t="n">
        <v>9994.342822</v>
      </c>
    </row>
    <row r="8" customFormat="false" ht="18" hidden="false" customHeight="false" outlineLevel="0" collapsed="false">
      <c r="A8" s="8" t="s">
        <v>46</v>
      </c>
      <c r="B8" s="45" t="s">
        <v>43</v>
      </c>
      <c r="C8" s="45" t="n">
        <f aca="false">'Tab. 3_Activity data'!E8*'Tab. 4_emission factors'!L8</f>
        <v>335.189743578171</v>
      </c>
    </row>
    <row r="9" customFormat="false" ht="15" hidden="false" customHeight="false" outlineLevel="0" collapsed="false">
      <c r="A9" s="8" t="s">
        <v>20</v>
      </c>
      <c r="B9" s="45" t="s">
        <v>43</v>
      </c>
      <c r="C9" s="45" t="n">
        <f aca="false">'Tab. 3_Activity data'!E9*'Tab. 4_emission factors'!L9</f>
        <v>80.3179353248593</v>
      </c>
    </row>
    <row r="10" customFormat="false" ht="18" hidden="false" customHeight="false" outlineLevel="0" collapsed="false">
      <c r="A10" s="8" t="s">
        <v>47</v>
      </c>
      <c r="B10" s="45" t="s">
        <v>43</v>
      </c>
      <c r="C10" s="45" t="n">
        <f aca="false">'Tab. 3_Activity data'!E10*'Tab. 4_emission factors'!L10</f>
        <v>49.1991744153</v>
      </c>
    </row>
    <row r="11" customFormat="false" ht="15" hidden="false" customHeight="false" outlineLevel="0" collapsed="false">
      <c r="A11" s="8" t="s">
        <v>21</v>
      </c>
      <c r="B11" s="45" t="n">
        <f aca="false">'Tab. 3_Activity data'!D11*'Tab. 4_emission factors'!K11</f>
        <v>51.3688548629417</v>
      </c>
      <c r="C11" s="45" t="s">
        <v>43</v>
      </c>
    </row>
    <row r="12" customFormat="false" ht="15" hidden="false" customHeight="false" outlineLevel="0" collapsed="false">
      <c r="A12" s="8" t="s">
        <v>23</v>
      </c>
      <c r="B12" s="45" t="n">
        <f aca="false">'Tab. 3_Activity data'!D12*'Tab. 4_emission factors'!K12</f>
        <v>10.629335625779</v>
      </c>
      <c r="C12" s="45" t="s">
        <v>43</v>
      </c>
    </row>
    <row r="13" customFormat="false" ht="15" hidden="false" customHeight="false" outlineLevel="0" collapsed="false">
      <c r="A13" s="8" t="s">
        <v>24</v>
      </c>
      <c r="B13" s="45" t="n">
        <f aca="false">'Tab. 3_Activity data'!D13*'Tab. 4_emission factors'!K13</f>
        <v>44.7288847663044</v>
      </c>
      <c r="C13" s="45" t="s">
        <v>43</v>
      </c>
    </row>
    <row r="14" customFormat="false" ht="15" hidden="false" customHeight="false" outlineLevel="0" collapsed="false">
      <c r="A14" s="35" t="s">
        <v>26</v>
      </c>
      <c r="B14" s="46" t="n">
        <f aca="false">SUM(B11:B13)</f>
        <v>106.727075255025</v>
      </c>
      <c r="C14" s="46" t="n">
        <f aca="false">SUM(C5:C13)</f>
        <v>25464.0505769813</v>
      </c>
      <c r="D14" s="47"/>
      <c r="E14" s="24"/>
    </row>
    <row r="15" customFormat="false" ht="15" hidden="false" customHeight="false" outlineLevel="0" collapsed="false">
      <c r="A15" s="48" t="s">
        <v>48</v>
      </c>
      <c r="B15" s="49"/>
      <c r="C15" s="49"/>
      <c r="D15" s="49"/>
      <c r="E15" s="49"/>
    </row>
    <row r="16" customFormat="false" ht="15" hidden="false" customHeight="false" outlineLevel="0" collapsed="false">
      <c r="A16" s="48" t="s">
        <v>49</v>
      </c>
      <c r="B16" s="24"/>
      <c r="C16" s="24"/>
      <c r="D16" s="24"/>
      <c r="E16" s="24"/>
    </row>
    <row r="17" customFormat="false" ht="15" hidden="false" customHeight="false" outlineLevel="0" collapsed="false">
      <c r="A17" s="48" t="s">
        <v>50</v>
      </c>
      <c r="B17" s="24"/>
      <c r="C17" s="24"/>
      <c r="D17" s="24"/>
      <c r="E17" s="24"/>
    </row>
    <row r="20" customFormat="false" ht="36" hidden="false" customHeight="true" outlineLevel="0" collapsed="false">
      <c r="A20" s="9" t="s">
        <v>51</v>
      </c>
      <c r="B20" s="9"/>
      <c r="C20" s="9"/>
      <c r="D20" s="9"/>
      <c r="E20" s="9"/>
      <c r="F20" s="9"/>
      <c r="G20" s="9"/>
      <c r="H20" s="9"/>
      <c r="I20" s="9"/>
      <c r="J20" s="9"/>
    </row>
    <row r="21" customFormat="false" ht="15" hidden="false" customHeight="false" outlineLevel="0" collapsed="false">
      <c r="A21" s="39"/>
      <c r="B21" s="40" t="s">
        <v>39</v>
      </c>
      <c r="C21" s="40"/>
    </row>
    <row r="22" customFormat="false" ht="15" hidden="false" customHeight="false" outlineLevel="0" collapsed="false">
      <c r="A22" s="41" t="s">
        <v>11</v>
      </c>
      <c r="B22" s="20" t="s">
        <v>40</v>
      </c>
      <c r="C22" s="20"/>
    </row>
    <row r="23" customFormat="false" ht="15" hidden="false" customHeight="false" outlineLevel="0" collapsed="false">
      <c r="A23" s="42"/>
      <c r="B23" s="43" t="s">
        <v>41</v>
      </c>
      <c r="C23" s="44" t="s">
        <v>34</v>
      </c>
    </row>
    <row r="24" customFormat="false" ht="18" hidden="false" customHeight="false" outlineLevel="0" collapsed="false">
      <c r="A24" s="8" t="s">
        <v>42</v>
      </c>
      <c r="B24" s="45" t="s">
        <v>43</v>
      </c>
      <c r="C24" s="45" t="n">
        <f aca="false">'Tab. 3_Activity data'!E45*'Tab. 4_emission factors'!L5</f>
        <v>20288.2409946559</v>
      </c>
    </row>
    <row r="25" customFormat="false" ht="18" hidden="false" customHeight="false" outlineLevel="0" collapsed="false">
      <c r="A25" s="8" t="s">
        <v>44</v>
      </c>
      <c r="B25" s="45" t="s">
        <v>43</v>
      </c>
      <c r="C25" s="45" t="n">
        <f aca="false">'Tab. 3_Activity data'!E46*'Tab. 4_emission factors'!L6</f>
        <v>2424.03748778478</v>
      </c>
    </row>
    <row r="26" customFormat="false" ht="15" hidden="false" customHeight="false" outlineLevel="0" collapsed="false">
      <c r="A26" s="8" t="s">
        <v>45</v>
      </c>
      <c r="B26" s="45" t="s">
        <v>43</v>
      </c>
      <c r="C26" s="45" t="n">
        <v>9994.342822</v>
      </c>
    </row>
    <row r="27" customFormat="false" ht="18" hidden="false" customHeight="false" outlineLevel="0" collapsed="false">
      <c r="A27" s="8" t="s">
        <v>46</v>
      </c>
      <c r="B27" s="45" t="s">
        <v>43</v>
      </c>
      <c r="C27" s="45" t="n">
        <f aca="false">'Tab. 3_Activity data'!E48*'Tab. 4_emission factors'!L8</f>
        <v>342.337957186171</v>
      </c>
    </row>
    <row r="28" customFormat="false" ht="15" hidden="false" customHeight="false" outlineLevel="0" collapsed="false">
      <c r="A28" s="8" t="s">
        <v>20</v>
      </c>
      <c r="B28" s="45" t="s">
        <v>43</v>
      </c>
      <c r="C28" s="45" t="n">
        <f aca="false">'Tab. 3_Activity data'!E49*'Tab. 4_emission factors'!L9</f>
        <v>515.47927002</v>
      </c>
    </row>
    <row r="29" customFormat="false" ht="18" hidden="false" customHeight="false" outlineLevel="0" collapsed="false">
      <c r="A29" s="8" t="s">
        <v>47</v>
      </c>
      <c r="B29" s="45" t="s">
        <v>43</v>
      </c>
      <c r="C29" s="45" t="n">
        <f aca="false">'Tab. 3_Activity data'!E50*'Tab. 4_emission factors'!L10</f>
        <v>74.3763684153</v>
      </c>
    </row>
    <row r="30" customFormat="false" ht="15" hidden="false" customHeight="false" outlineLevel="0" collapsed="false">
      <c r="A30" s="8" t="s">
        <v>21</v>
      </c>
      <c r="B30" s="45" t="n">
        <f aca="false">'Tab. 3_Activity data'!D51*'Tab. 4_emission factors'!K11</f>
        <v>416.504228618447</v>
      </c>
      <c r="C30" s="45" t="s">
        <v>43</v>
      </c>
    </row>
    <row r="31" customFormat="false" ht="15" hidden="false" customHeight="false" outlineLevel="0" collapsed="false">
      <c r="A31" s="8" t="s">
        <v>23</v>
      </c>
      <c r="B31" s="45" t="n">
        <f aca="false">'Tab. 3_Activity data'!D52*'Tab. 4_emission factors'!K12</f>
        <v>137.864275301932</v>
      </c>
      <c r="C31" s="45" t="s">
        <v>43</v>
      </c>
    </row>
    <row r="32" customFormat="false" ht="15" hidden="false" customHeight="false" outlineLevel="0" collapsed="false">
      <c r="A32" s="8" t="s">
        <v>24</v>
      </c>
      <c r="B32" s="45" t="n">
        <f aca="false">'Tab. 3_Activity data'!D53*'Tab. 4_emission factors'!K13</f>
        <v>82.8312680857488</v>
      </c>
      <c r="C32" s="45" t="s">
        <v>43</v>
      </c>
    </row>
    <row r="33" customFormat="false" ht="15" hidden="false" customHeight="false" outlineLevel="0" collapsed="false">
      <c r="A33" s="35" t="s">
        <v>26</v>
      </c>
      <c r="B33" s="46" t="n">
        <f aca="false">SUM(B30:B32)</f>
        <v>637.199772006128</v>
      </c>
      <c r="C33" s="46" t="n">
        <f aca="false">SUM(C24:C32)</f>
        <v>33638.8149000622</v>
      </c>
    </row>
    <row r="34" customFormat="false" ht="15" hidden="false" customHeight="false" outlineLevel="0" collapsed="false">
      <c r="A34" s="48" t="s">
        <v>48</v>
      </c>
      <c r="B34" s="49"/>
      <c r="C34" s="49"/>
      <c r="D34" s="49"/>
      <c r="E34" s="49"/>
    </row>
    <row r="35" customFormat="false" ht="15" hidden="false" customHeight="false" outlineLevel="0" collapsed="false">
      <c r="A35" s="48" t="s">
        <v>49</v>
      </c>
      <c r="B35" s="24"/>
      <c r="C35" s="24"/>
      <c r="D35" s="24"/>
      <c r="E35" s="24"/>
    </row>
    <row r="36" customFormat="false" ht="15" hidden="false" customHeight="false" outlineLevel="0" collapsed="false">
      <c r="A36" s="48" t="s">
        <v>50</v>
      </c>
      <c r="B36" s="24"/>
      <c r="C36" s="24"/>
      <c r="D36" s="24"/>
      <c r="E36" s="24"/>
    </row>
    <row r="39" customFormat="false" ht="36" hidden="false" customHeight="true" outlineLevel="0" collapsed="false">
      <c r="A39" s="9" t="s">
        <v>52</v>
      </c>
      <c r="B39" s="9"/>
      <c r="C39" s="9"/>
      <c r="D39" s="9"/>
      <c r="E39" s="9"/>
      <c r="F39" s="9"/>
      <c r="G39" s="9"/>
      <c r="H39" s="9"/>
      <c r="I39" s="9"/>
      <c r="J39" s="9"/>
    </row>
    <row r="40" customFormat="false" ht="15" hidden="false" customHeight="false" outlineLevel="0" collapsed="false">
      <c r="A40" s="41" t="s">
        <v>11</v>
      </c>
      <c r="B40" s="20" t="s">
        <v>40</v>
      </c>
      <c r="C40" s="20"/>
      <c r="D40" s="20" t="s">
        <v>17</v>
      </c>
      <c r="E40" s="20"/>
    </row>
    <row r="41" customFormat="false" ht="15" hidden="false" customHeight="false" outlineLevel="0" collapsed="false">
      <c r="A41" s="42"/>
      <c r="B41" s="43" t="s">
        <v>41</v>
      </c>
      <c r="C41" s="44" t="s">
        <v>34</v>
      </c>
      <c r="D41" s="43" t="s">
        <v>41</v>
      </c>
      <c r="E41" s="44" t="s">
        <v>34</v>
      </c>
    </row>
    <row r="42" customFormat="false" ht="18" hidden="false" customHeight="false" outlineLevel="0" collapsed="false">
      <c r="A42" s="8" t="s">
        <v>42</v>
      </c>
      <c r="B42" s="45" t="s">
        <v>43</v>
      </c>
      <c r="C42" s="45" t="n">
        <f aca="false">C24-C5</f>
        <v>7146.07487823808</v>
      </c>
      <c r="D42" s="50" t="s">
        <v>43</v>
      </c>
      <c r="E42" s="51" t="n">
        <f aca="false">C42/$C$50</f>
        <v>0.874162801007199</v>
      </c>
    </row>
    <row r="43" customFormat="false" ht="18" hidden="false" customHeight="false" outlineLevel="0" collapsed="false">
      <c r="A43" s="8" t="s">
        <v>44</v>
      </c>
      <c r="B43" s="45" t="s">
        <v>43</v>
      </c>
      <c r="C43" s="45" t="n">
        <f aca="false">C25-C6</f>
        <v>561.202702539632</v>
      </c>
      <c r="D43" s="50" t="s">
        <v>43</v>
      </c>
      <c r="E43" s="51" t="n">
        <f aca="false">C43/$C$50</f>
        <v>0.06865062775634</v>
      </c>
    </row>
    <row r="44" customFormat="false" ht="18" hidden="false" customHeight="false" outlineLevel="0" collapsed="false">
      <c r="A44" s="8" t="s">
        <v>46</v>
      </c>
      <c r="B44" s="45" t="s">
        <v>43</v>
      </c>
      <c r="C44" s="45" t="n">
        <f aca="false">C27-C8</f>
        <v>7.14821360799999</v>
      </c>
      <c r="D44" s="50" t="s">
        <v>43</v>
      </c>
      <c r="E44" s="51" t="n">
        <f aca="false">C44/$C$50</f>
        <v>0.000874424426869106</v>
      </c>
    </row>
    <row r="45" customFormat="false" ht="15" hidden="false" customHeight="false" outlineLevel="0" collapsed="false">
      <c r="A45" s="8" t="s">
        <v>20</v>
      </c>
      <c r="B45" s="45" t="s">
        <v>43</v>
      </c>
      <c r="C45" s="45" t="n">
        <f aca="false">C28-C9</f>
        <v>435.161334695141</v>
      </c>
      <c r="D45" s="50" t="s">
        <v>43</v>
      </c>
      <c r="E45" s="51" t="n">
        <f aca="false">C45/$C$50</f>
        <v>0.0532322789375706</v>
      </c>
    </row>
    <row r="46" customFormat="false" ht="18" hidden="false" customHeight="false" outlineLevel="0" collapsed="false">
      <c r="A46" s="8" t="s">
        <v>47</v>
      </c>
      <c r="B46" s="45" t="s">
        <v>43</v>
      </c>
      <c r="C46" s="45" t="n">
        <f aca="false">C29-C10</f>
        <v>25.177194</v>
      </c>
      <c r="D46" s="50" t="s">
        <v>43</v>
      </c>
      <c r="E46" s="51" t="n">
        <f aca="false">C46/$C$50</f>
        <v>0.00307986787202098</v>
      </c>
    </row>
    <row r="47" customFormat="false" ht="15" hidden="false" customHeight="false" outlineLevel="0" collapsed="false">
      <c r="A47" s="8" t="s">
        <v>21</v>
      </c>
      <c r="B47" s="45" t="n">
        <f aca="false">B30-B11</f>
        <v>365.135373755505</v>
      </c>
      <c r="C47" s="45" t="s">
        <v>43</v>
      </c>
      <c r="D47" s="51" t="n">
        <f aca="false">B47/$B$50</f>
        <v>0.688320767481132</v>
      </c>
      <c r="E47" s="51" t="s">
        <v>43</v>
      </c>
    </row>
    <row r="48" customFormat="false" ht="15" hidden="false" customHeight="false" outlineLevel="0" collapsed="false">
      <c r="A48" s="8" t="s">
        <v>23</v>
      </c>
      <c r="B48" s="45" t="n">
        <f aca="false">B31-B12</f>
        <v>127.234939676153</v>
      </c>
      <c r="C48" s="45" t="s">
        <v>43</v>
      </c>
      <c r="D48" s="51" t="n">
        <f aca="false">B48/$B$50</f>
        <v>0.239852004552558</v>
      </c>
      <c r="E48" s="51" t="s">
        <v>43</v>
      </c>
    </row>
    <row r="49" customFormat="false" ht="15" hidden="false" customHeight="false" outlineLevel="0" collapsed="false">
      <c r="A49" s="8" t="s">
        <v>24</v>
      </c>
      <c r="B49" s="45" t="n">
        <f aca="false">B32-B13</f>
        <v>38.1023833194444</v>
      </c>
      <c r="C49" s="45" t="s">
        <v>43</v>
      </c>
      <c r="D49" s="51" t="n">
        <f aca="false">B49/$B$50</f>
        <v>0.0718272279663095</v>
      </c>
      <c r="E49" s="51" t="s">
        <v>43</v>
      </c>
    </row>
    <row r="50" customFormat="false" ht="15" hidden="false" customHeight="false" outlineLevel="0" collapsed="false">
      <c r="A50" s="35" t="s">
        <v>26</v>
      </c>
      <c r="B50" s="46" t="n">
        <f aca="false">SUM(B47:B49)</f>
        <v>530.472696751103</v>
      </c>
      <c r="C50" s="46" t="n">
        <f aca="false">SUM(C42:C49)</f>
        <v>8174.76432308085</v>
      </c>
      <c r="D50" s="52" t="n">
        <f aca="false">SUM(D47:D49)</f>
        <v>1</v>
      </c>
      <c r="E50" s="52" t="n">
        <f aca="false">SUM(E42:E49)</f>
        <v>1</v>
      </c>
    </row>
    <row r="51" customFormat="false" ht="15" hidden="false" customHeight="false" outlineLevel="0" collapsed="false">
      <c r="A51" s="48" t="s">
        <v>48</v>
      </c>
      <c r="B51" s="53"/>
      <c r="C51" s="53"/>
      <c r="D51" s="53"/>
      <c r="E51" s="53"/>
    </row>
    <row r="52" customFormat="false" ht="15" hidden="false" customHeight="false" outlineLevel="0" collapsed="false">
      <c r="A52" s="48" t="s">
        <v>49</v>
      </c>
      <c r="B52" s="24"/>
      <c r="C52" s="24"/>
      <c r="D52" s="24"/>
      <c r="E52" s="24"/>
    </row>
    <row r="53" customFormat="false" ht="15" hidden="false" customHeight="false" outlineLevel="0" collapsed="false">
      <c r="A53" s="48" t="s">
        <v>50</v>
      </c>
      <c r="B53" s="24"/>
      <c r="C53" s="24"/>
      <c r="D53" s="24"/>
      <c r="E53" s="24"/>
    </row>
    <row r="57" customFormat="false" ht="36" hidden="false" customHeight="true" outlineLevel="0" collapsed="false">
      <c r="A57" s="9" t="s">
        <v>53</v>
      </c>
      <c r="B57" s="9"/>
      <c r="C57" s="9"/>
      <c r="D57" s="9"/>
      <c r="E57" s="9"/>
      <c r="F57" s="9"/>
      <c r="G57" s="9"/>
      <c r="H57" s="9"/>
      <c r="I57" s="9"/>
      <c r="J57" s="9"/>
    </row>
    <row r="58" customFormat="false" ht="15" hidden="false" customHeight="false" outlineLevel="0" collapsed="false">
      <c r="A58" s="41" t="s">
        <v>11</v>
      </c>
      <c r="B58" s="20" t="s">
        <v>12</v>
      </c>
      <c r="C58" s="20"/>
      <c r="D58" s="21"/>
      <c r="E58" s="21"/>
    </row>
    <row r="59" s="54" customFormat="true" ht="25.5" hidden="false" customHeight="false" outlineLevel="0" collapsed="false">
      <c r="A59" s="54" t="s">
        <v>54</v>
      </c>
      <c r="B59" s="55" t="n">
        <f aca="false">SUM(I68:J75)</f>
        <v>8605.27847667996</v>
      </c>
      <c r="C59" s="55"/>
      <c r="D59" s="56"/>
      <c r="E59" s="56"/>
    </row>
    <row r="60" s="54" customFormat="true" ht="25.5" hidden="false" customHeight="false" outlineLevel="0" collapsed="false">
      <c r="A60" s="54" t="s">
        <v>55</v>
      </c>
      <c r="B60" s="57" t="n">
        <f aca="false">SUM(H68:H75)</f>
        <v>99.958543151998</v>
      </c>
      <c r="C60" s="57"/>
      <c r="D60" s="56"/>
      <c r="E60" s="56"/>
    </row>
    <row r="61" customFormat="false" ht="15" hidden="false" customHeight="false" outlineLevel="0" collapsed="false">
      <c r="A61" s="35" t="s">
        <v>26</v>
      </c>
      <c r="B61" s="58" t="n">
        <f aca="false">SUM(B59:C60)</f>
        <v>8705.23701983195</v>
      </c>
      <c r="C61" s="58"/>
      <c r="D61" s="59"/>
      <c r="E61" s="59"/>
    </row>
    <row r="64" customFormat="false" ht="36" hidden="false" customHeight="true" outlineLevel="0" collapsed="false">
      <c r="A64" s="60" t="s">
        <v>56</v>
      </c>
      <c r="B64" s="60"/>
      <c r="C64" s="60"/>
      <c r="D64" s="60"/>
      <c r="E64" s="60"/>
      <c r="F64" s="60"/>
      <c r="G64" s="60"/>
      <c r="H64" s="60"/>
      <c r="I64" s="60"/>
      <c r="J64" s="60"/>
      <c r="K64" s="60"/>
      <c r="L64" s="60"/>
    </row>
    <row r="65" customFormat="false" ht="31.9" hidden="false" customHeight="true" outlineLevel="0" collapsed="false">
      <c r="A65" s="61"/>
      <c r="B65" s="62" t="s">
        <v>57</v>
      </c>
      <c r="C65" s="62"/>
      <c r="D65" s="62" t="s">
        <v>28</v>
      </c>
      <c r="E65" s="62"/>
      <c r="F65" s="62" t="s">
        <v>30</v>
      </c>
      <c r="G65" s="62"/>
      <c r="H65" s="62" t="s">
        <v>58</v>
      </c>
      <c r="I65" s="63" t="s">
        <v>59</v>
      </c>
      <c r="J65" s="63"/>
      <c r="K65" s="64" t="s">
        <v>60</v>
      </c>
      <c r="L65" s="64"/>
    </row>
    <row r="66" s="39" customFormat="true" ht="14.25" hidden="false" customHeight="false" outlineLevel="0" collapsed="false">
      <c r="A66" s="65" t="s">
        <v>11</v>
      </c>
      <c r="B66" s="66" t="s">
        <v>61</v>
      </c>
      <c r="C66" s="66"/>
      <c r="D66" s="66" t="s">
        <v>61</v>
      </c>
      <c r="E66" s="66"/>
      <c r="F66" s="66" t="s">
        <v>61</v>
      </c>
      <c r="G66" s="66"/>
      <c r="H66" s="67" t="s">
        <v>12</v>
      </c>
      <c r="I66" s="68" t="s">
        <v>61</v>
      </c>
      <c r="J66" s="68"/>
      <c r="K66" s="69" t="s">
        <v>61</v>
      </c>
      <c r="L66" s="69"/>
    </row>
    <row r="67" customFormat="false" ht="13.8" hidden="false" customHeight="false" outlineLevel="0" collapsed="false">
      <c r="A67" s="42"/>
      <c r="B67" s="43" t="s">
        <v>33</v>
      </c>
      <c r="C67" s="43" t="s">
        <v>34</v>
      </c>
      <c r="D67" s="43" t="s">
        <v>33</v>
      </c>
      <c r="E67" s="43" t="s">
        <v>34</v>
      </c>
      <c r="F67" s="43" t="s">
        <v>33</v>
      </c>
      <c r="G67" s="43" t="s">
        <v>34</v>
      </c>
      <c r="H67" s="43"/>
      <c r="I67" s="70" t="s">
        <v>33</v>
      </c>
      <c r="J67" s="71" t="s">
        <v>34</v>
      </c>
      <c r="K67" s="43" t="s">
        <v>33</v>
      </c>
      <c r="L67" s="72" t="s">
        <v>34</v>
      </c>
    </row>
    <row r="68" customFormat="false" ht="13.8" hidden="false" customHeight="false" outlineLevel="0" collapsed="false">
      <c r="A68" s="8" t="s">
        <v>42</v>
      </c>
      <c r="B68" s="22" t="s">
        <v>43</v>
      </c>
      <c r="C68" s="22" t="n">
        <f aca="false">'Tab. 4_emission factors'!C5*'Tab. 3_Activity data'!E25</f>
        <v>2154.97131092611</v>
      </c>
      <c r="D68" s="22" t="s">
        <v>43</v>
      </c>
      <c r="E68" s="22" t="n">
        <f aca="false">'Tab. 4_emission factors'!E5*'Tab. 3_Activity data'!E25</f>
        <v>4954.90509992034</v>
      </c>
      <c r="F68" s="22" t="s">
        <v>43</v>
      </c>
      <c r="G68" s="22" t="n">
        <f aca="false">'Tab. 4_emission factors'!G5*'Tab. 3_Activity data'!E25</f>
        <v>15.2496405676276</v>
      </c>
      <c r="H68" s="22" t="n">
        <f aca="false">'Tab. 4_emission factors'!H5*'Tab. 3_Activity data'!E25</f>
        <v>20.948826824</v>
      </c>
      <c r="I68" s="73" t="s">
        <v>43</v>
      </c>
      <c r="J68" s="74" t="n">
        <f aca="false">C68+E68+G68</f>
        <v>7125.12605141408</v>
      </c>
      <c r="K68" s="22" t="str">
        <f aca="false">I68</f>
        <v>.</v>
      </c>
      <c r="L68" s="75" t="n">
        <f aca="false">C68+E68+G68+H68</f>
        <v>7146.07487823808</v>
      </c>
    </row>
    <row r="69" customFormat="false" ht="13.8" hidden="false" customHeight="false" outlineLevel="0" collapsed="false">
      <c r="A69" s="8" t="s">
        <v>44</v>
      </c>
      <c r="B69" s="22" t="s">
        <v>43</v>
      </c>
      <c r="C69" s="22" t="n">
        <f aca="false">'Tab. 4_emission factors'!C6*'Tab. 3_Activity data'!C26</f>
        <v>222.28880657234</v>
      </c>
      <c r="D69" s="22" t="s">
        <v>43</v>
      </c>
      <c r="E69" s="22" t="n">
        <f aca="false">'Tab. 4_emission factors'!E6*'Tab. 3_Activity data'!C26</f>
        <v>274.85609854942</v>
      </c>
      <c r="F69" s="22" t="s">
        <v>43</v>
      </c>
      <c r="G69" s="22" t="n">
        <f aca="false">'Tab. 4_emission factors'!G6*'Tab. 3_Activity data'!C26</f>
        <v>40.5714246958718</v>
      </c>
      <c r="H69" s="22" t="n">
        <f aca="false">'Tab. 4_emission factors'!H6*'Tab. 3_Activity data'!E26</f>
        <v>23.486372722</v>
      </c>
      <c r="I69" s="73" t="s">
        <v>43</v>
      </c>
      <c r="J69" s="74" t="n">
        <f aca="false">C69+E69+G69</f>
        <v>537.716329817632</v>
      </c>
      <c r="K69" s="22" t="s">
        <v>43</v>
      </c>
      <c r="L69" s="75" t="n">
        <f aca="false">C69+E69+G69+H69</f>
        <v>561.202702539632</v>
      </c>
    </row>
    <row r="70" customFormat="false" ht="13.8" hidden="false" customHeight="false" outlineLevel="0" collapsed="false">
      <c r="A70" s="8" t="s">
        <v>46</v>
      </c>
      <c r="B70" s="22" t="s">
        <v>43</v>
      </c>
      <c r="C70" s="22" t="n">
        <f aca="false">'Tab. 4_emission factors'!C8*'Tab. 3_Activity data'!C28</f>
        <v>2.9394144</v>
      </c>
      <c r="D70" s="22" t="s">
        <v>43</v>
      </c>
      <c r="E70" s="22" t="n">
        <f aca="false">'Tab. 4_emission factors'!E8*'Tab. 3_Activity data'!C28</f>
        <v>2.684052774</v>
      </c>
      <c r="F70" s="22" t="s">
        <v>43</v>
      </c>
      <c r="G70" s="22" t="n">
        <f aca="false">'Tab. 4_emission factors'!G8*'Tab. 3_Activity data'!C28</f>
        <v>0.828547434</v>
      </c>
      <c r="H70" s="22" t="n">
        <f aca="false">'Tab. 4_emission factors'!H8*'Tab. 3_Activity data'!E28</f>
        <v>0.696199</v>
      </c>
      <c r="I70" s="73" t="s">
        <v>43</v>
      </c>
      <c r="J70" s="74" t="n">
        <f aca="false">C70+E70+G70</f>
        <v>6.452014608</v>
      </c>
      <c r="K70" s="22" t="s">
        <v>43</v>
      </c>
      <c r="L70" s="75" t="n">
        <f aca="false">C70+E70+G70+H70</f>
        <v>7.148213608</v>
      </c>
    </row>
    <row r="71" customFormat="false" ht="13.8" hidden="false" customHeight="false" outlineLevel="0" collapsed="false">
      <c r="A71" s="8" t="s">
        <v>20</v>
      </c>
      <c r="B71" s="22" t="s">
        <v>43</v>
      </c>
      <c r="C71" s="22" t="n">
        <f aca="false">'Tab. 4_emission factors'!C9*'Tab. 3_Activity data'!C29</f>
        <v>161.292164233824</v>
      </c>
      <c r="D71" s="22" t="s">
        <v>43</v>
      </c>
      <c r="E71" s="22" t="n">
        <f aca="false">'Tab. 4_emission factors'!E9*'Tab. 3_Activity data'!C29</f>
        <v>147.279907466011</v>
      </c>
      <c r="F71" s="22" t="s">
        <v>43</v>
      </c>
      <c r="G71" s="22" t="n">
        <f aca="false">'Tab. 4_emission factors'!G9*'Tab. 3_Activity data'!C29</f>
        <v>80.7468897195581</v>
      </c>
      <c r="H71" s="22" t="n">
        <f aca="false">'Tab. 4_emission factors'!H9*'Tab. 3_Activity data'!E29</f>
        <v>45.842373275748</v>
      </c>
      <c r="I71" s="73" t="s">
        <v>43</v>
      </c>
      <c r="J71" s="74" t="n">
        <f aca="false">C71+E71+G71</f>
        <v>389.318961419393</v>
      </c>
      <c r="K71" s="22" t="s">
        <v>43</v>
      </c>
      <c r="L71" s="75" t="n">
        <f aca="false">C71+E71+G71+H71</f>
        <v>435.161334695141</v>
      </c>
    </row>
    <row r="72" customFormat="false" ht="13.8" hidden="false" customHeight="false" outlineLevel="0" collapsed="false">
      <c r="A72" s="8" t="s">
        <v>47</v>
      </c>
      <c r="B72" s="22" t="s">
        <v>43</v>
      </c>
      <c r="C72" s="22" t="s">
        <v>43</v>
      </c>
      <c r="D72" s="22" t="s">
        <v>43</v>
      </c>
      <c r="E72" s="22" t="n">
        <f aca="false">'Tab. 4_emission factors'!E10*'Tab. 3_Activity data'!E30</f>
        <v>21</v>
      </c>
      <c r="F72" s="22" t="s">
        <v>43</v>
      </c>
      <c r="G72" s="22" t="s">
        <v>43</v>
      </c>
      <c r="H72" s="22" t="n">
        <f aca="false">'Tab. 4_emission factors'!H10*'Tab. 3_Activity data'!E30</f>
        <v>4.177194</v>
      </c>
      <c r="I72" s="73" t="str">
        <f aca="false">D72</f>
        <v>.</v>
      </c>
      <c r="J72" s="74" t="n">
        <f aca="false">E72</f>
        <v>21</v>
      </c>
      <c r="K72" s="22" t="str">
        <f aca="false">I72</f>
        <v>.</v>
      </c>
      <c r="L72" s="75" t="n">
        <f aca="false">E72+H72</f>
        <v>25.177194</v>
      </c>
    </row>
    <row r="73" customFormat="false" ht="13.8" hidden="false" customHeight="false" outlineLevel="0" collapsed="false">
      <c r="A73" s="8" t="s">
        <v>62</v>
      </c>
      <c r="B73" s="22" t="s">
        <v>43</v>
      </c>
      <c r="C73" s="22" t="s">
        <v>43</v>
      </c>
      <c r="D73" s="22" t="n">
        <f aca="false">'Tab. 4_emission factors'!D11*'Tab. 3_Activity data'!B31</f>
        <v>294.406796116505</v>
      </c>
      <c r="E73" s="22" t="s">
        <v>43</v>
      </c>
      <c r="F73" s="22" t="n">
        <f aca="false">'Tab. 4_emission factors'!F11*'Tab. 3_Activity data'!B31</f>
        <v>67.3543</v>
      </c>
      <c r="G73" s="22" t="s">
        <v>43</v>
      </c>
      <c r="H73" s="22" t="n">
        <f aca="false">'Tab. 4_emission factors'!H11*'Tab. 3_Activity data'!D31</f>
        <v>3.374277639</v>
      </c>
      <c r="I73" s="73" t="n">
        <f aca="false">F73+D73</f>
        <v>361.761096116505</v>
      </c>
      <c r="J73" s="74" t="s">
        <v>43</v>
      </c>
      <c r="K73" s="22" t="n">
        <f aca="false">H73+F73+D73</f>
        <v>365.135373755505</v>
      </c>
      <c r="L73" s="75" t="s">
        <v>43</v>
      </c>
    </row>
    <row r="74" customFormat="false" ht="13.8" hidden="false" customHeight="false" outlineLevel="0" collapsed="false">
      <c r="A74" s="8" t="s">
        <v>23</v>
      </c>
      <c r="B74" s="22" t="s">
        <v>43</v>
      </c>
      <c r="C74" s="22" t="s">
        <v>43</v>
      </c>
      <c r="D74" s="22" t="n">
        <f aca="false">'Tab. 4_emission factors'!D12*'Tab. 3_Activity data'!B32</f>
        <v>113.093146859903</v>
      </c>
      <c r="E74" s="22" t="s">
        <v>43</v>
      </c>
      <c r="F74" s="22" t="n">
        <f aca="false">'Tab. 4_emission factors'!F12*'Tab. 3_Activity data'!B32</f>
        <v>12.994432</v>
      </c>
      <c r="G74" s="22" t="s">
        <v>43</v>
      </c>
      <c r="H74" s="22" t="n">
        <f aca="false">'Tab. 4_emission factors'!H12*'Tab. 3_Activity data'!D32</f>
        <v>1.14736081625</v>
      </c>
      <c r="I74" s="73" t="n">
        <f aca="false">F74+D74</f>
        <v>126.087578859903</v>
      </c>
      <c r="J74" s="74" t="s">
        <v>43</v>
      </c>
      <c r="K74" s="22" t="n">
        <f aca="false">H74+F74+D74</f>
        <v>127.234939676153</v>
      </c>
      <c r="L74" s="75" t="s">
        <v>43</v>
      </c>
    </row>
    <row r="75" customFormat="false" ht="13.8" hidden="false" customHeight="false" outlineLevel="0" collapsed="false">
      <c r="A75" s="8" t="s">
        <v>63</v>
      </c>
      <c r="B75" s="22" t="s">
        <v>43</v>
      </c>
      <c r="C75" s="22" t="s">
        <v>43</v>
      </c>
      <c r="D75" s="22" t="n">
        <f aca="false">'Tab. 4_emission factors'!D13*'Tab. 3_Activity data'!B33</f>
        <v>35.1024444444444</v>
      </c>
      <c r="E75" s="22" t="s">
        <v>43</v>
      </c>
      <c r="F75" s="22" t="n">
        <f aca="false">'Tab. 4_emission factors'!F13*'Tab. 3_Activity data'!B33</f>
        <v>2.714</v>
      </c>
      <c r="G75" s="22" t="s">
        <v>43</v>
      </c>
      <c r="H75" s="22" t="n">
        <f aca="false">'Tab. 4_emission factors'!H13*'Tab. 3_Activity data'!D33</f>
        <v>0.285938875</v>
      </c>
      <c r="I75" s="73" t="n">
        <f aca="false">F75+D75</f>
        <v>37.8164444444444</v>
      </c>
      <c r="J75" s="74" t="s">
        <v>43</v>
      </c>
      <c r="K75" s="22" t="n">
        <f aca="false">H75+F75+D75</f>
        <v>38.1023833194444</v>
      </c>
      <c r="L75" s="75" t="s">
        <v>43</v>
      </c>
    </row>
    <row r="76" customFormat="false" ht="15" hidden="false" customHeight="false" outlineLevel="0" collapsed="false">
      <c r="A76" s="76" t="s">
        <v>48</v>
      </c>
      <c r="B76" s="77"/>
      <c r="C76" s="77"/>
      <c r="D76" s="77"/>
      <c r="E76" s="77"/>
      <c r="F76" s="77"/>
      <c r="G76" s="77"/>
      <c r="H76" s="77"/>
      <c r="I76" s="77"/>
      <c r="J76" s="77"/>
      <c r="K76" s="77"/>
      <c r="L76" s="77"/>
    </row>
    <row r="77" customFormat="false" ht="15" hidden="false" customHeight="false" outlineLevel="0" collapsed="false">
      <c r="A77" s="48" t="s">
        <v>49</v>
      </c>
      <c r="C77" s="78"/>
      <c r="E77" s="78"/>
      <c r="G77" s="78"/>
    </row>
    <row r="78" customFormat="false" ht="15" hidden="false" customHeight="false" outlineLevel="0" collapsed="false">
      <c r="A78" s="48" t="s">
        <v>50</v>
      </c>
      <c r="C78" s="78"/>
    </row>
  </sheetData>
  <mergeCells count="25">
    <mergeCell ref="A1:J1"/>
    <mergeCell ref="B2:C2"/>
    <mergeCell ref="B3:C3"/>
    <mergeCell ref="A20:J20"/>
    <mergeCell ref="B21:C21"/>
    <mergeCell ref="B22:C22"/>
    <mergeCell ref="A39:J39"/>
    <mergeCell ref="B40:C40"/>
    <mergeCell ref="D40:E40"/>
    <mergeCell ref="A57:J57"/>
    <mergeCell ref="B58:C58"/>
    <mergeCell ref="B59:C59"/>
    <mergeCell ref="B60:C60"/>
    <mergeCell ref="B61:C61"/>
    <mergeCell ref="A64:L64"/>
    <mergeCell ref="B65:C65"/>
    <mergeCell ref="D65:E65"/>
    <mergeCell ref="F65:G65"/>
    <mergeCell ref="I65:J65"/>
    <mergeCell ref="K65:L65"/>
    <mergeCell ref="B66:C66"/>
    <mergeCell ref="D66:E66"/>
    <mergeCell ref="F66:G66"/>
    <mergeCell ref="I66:J66"/>
    <mergeCell ref="K66:L66"/>
  </mergeCells>
  <printOptions headings="false" gridLines="false" gridLinesSet="true" horizontalCentered="false" verticalCentered="false"/>
  <pageMargins left="0.294444444444444" right="0.58125"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E74"/>
  <sheetViews>
    <sheetView showFormulas="false" showGridLines="true" showRowColHeaders="true" showZeros="true" rightToLeft="false" tabSelected="false" showOutlineSymbols="true" defaultGridColor="true" view="normal" topLeftCell="A61" colorId="64" zoomScale="100" zoomScaleNormal="100" zoomScalePageLayoutView="100" workbookViewId="0">
      <selection pane="topLeft" activeCell="G41" activeCellId="0" sqref="G41"/>
    </sheetView>
  </sheetViews>
  <sheetFormatPr defaultRowHeight="15" zeroHeight="false" outlineLevelRow="0" outlineLevelCol="0"/>
  <cols>
    <col collapsed="false" customWidth="true" hidden="false" outlineLevel="0" max="4" min="1" style="8" width="14.17"/>
    <col collapsed="false" customWidth="true" hidden="false" outlineLevel="0" max="5" min="5" style="8" width="18.41"/>
    <col collapsed="false" customWidth="true" hidden="false" outlineLevel="0" max="1025" min="6" style="8" width="9.14"/>
  </cols>
  <sheetData>
    <row r="1" customFormat="false" ht="36" hidden="false" customHeight="true" outlineLevel="0" collapsed="false">
      <c r="A1" s="9" t="s">
        <v>64</v>
      </c>
      <c r="B1" s="9"/>
      <c r="C1" s="9"/>
      <c r="D1" s="9"/>
      <c r="E1" s="9"/>
    </row>
    <row r="2" customFormat="false" ht="15" hidden="false" customHeight="false" outlineLevel="0" collapsed="false">
      <c r="A2" s="39"/>
      <c r="B2" s="40" t="s">
        <v>65</v>
      </c>
      <c r="C2" s="40"/>
      <c r="D2" s="40" t="s">
        <v>39</v>
      </c>
      <c r="E2" s="40"/>
    </row>
    <row r="3" customFormat="false" ht="15" hidden="false" customHeight="false" outlineLevel="0" collapsed="false">
      <c r="A3" s="41" t="s">
        <v>11</v>
      </c>
      <c r="B3" s="20" t="s">
        <v>66</v>
      </c>
      <c r="C3" s="20"/>
      <c r="D3" s="20" t="s">
        <v>66</v>
      </c>
      <c r="E3" s="20"/>
    </row>
    <row r="4" customFormat="false" ht="15" hidden="false" customHeight="false" outlineLevel="0" collapsed="false">
      <c r="A4" s="42"/>
      <c r="B4" s="43" t="s">
        <v>41</v>
      </c>
      <c r="C4" s="44" t="s">
        <v>34</v>
      </c>
      <c r="D4" s="43" t="s">
        <v>41</v>
      </c>
      <c r="E4" s="44" t="s">
        <v>34</v>
      </c>
    </row>
    <row r="5" customFormat="false" ht="18" hidden="false" customHeight="false" outlineLevel="0" collapsed="false">
      <c r="A5" s="8" t="s">
        <v>42</v>
      </c>
      <c r="B5" s="79" t="n">
        <v>7820</v>
      </c>
      <c r="C5" s="79" t="n">
        <v>14335</v>
      </c>
      <c r="D5" s="50" t="s">
        <v>43</v>
      </c>
      <c r="E5" s="79" t="n">
        <v>193.684</v>
      </c>
    </row>
    <row r="6" customFormat="false" ht="18" hidden="false" customHeight="false" outlineLevel="0" collapsed="false">
      <c r="A6" s="8" t="s">
        <v>44</v>
      </c>
      <c r="B6" s="79" t="n">
        <v>12475</v>
      </c>
      <c r="C6" s="79" t="n">
        <v>15755</v>
      </c>
      <c r="D6" s="50" t="s">
        <v>43</v>
      </c>
      <c r="E6" s="50" t="n">
        <v>391.927</v>
      </c>
    </row>
    <row r="7" customFormat="false" ht="15" hidden="false" customHeight="false" outlineLevel="0" collapsed="false">
      <c r="A7" s="8" t="s">
        <v>45</v>
      </c>
      <c r="B7" s="79" t="n">
        <v>2600</v>
      </c>
      <c r="C7" s="79" t="n">
        <v>188400</v>
      </c>
      <c r="D7" s="50" t="s">
        <v>43</v>
      </c>
      <c r="E7" s="50" t="n">
        <v>7780</v>
      </c>
    </row>
    <row r="8" customFormat="false" ht="18" hidden="false" customHeight="false" outlineLevel="0" collapsed="false">
      <c r="A8" s="8" t="s">
        <v>46</v>
      </c>
      <c r="B8" s="79" t="n">
        <v>20300</v>
      </c>
      <c r="C8" s="79" t="n">
        <v>36020</v>
      </c>
      <c r="D8" s="50" t="s">
        <v>43</v>
      </c>
      <c r="E8" s="50" t="n">
        <v>468.914</v>
      </c>
    </row>
    <row r="9" customFormat="false" ht="15" hidden="false" customHeight="false" outlineLevel="0" collapsed="false">
      <c r="A9" s="8" t="s">
        <v>20</v>
      </c>
      <c r="B9" s="30" t="n">
        <v>3600</v>
      </c>
      <c r="C9" s="30" t="n">
        <v>27306</v>
      </c>
      <c r="D9" s="50" t="s">
        <v>43</v>
      </c>
      <c r="E9" s="50" t="n">
        <v>101.2779</v>
      </c>
    </row>
    <row r="10" customFormat="false" ht="18" hidden="false" customHeight="false" outlineLevel="0" collapsed="false">
      <c r="A10" s="8" t="s">
        <v>47</v>
      </c>
      <c r="B10" s="79" t="n">
        <v>2008</v>
      </c>
      <c r="C10" s="79" t="n">
        <v>9463</v>
      </c>
      <c r="D10" s="50" t="s">
        <v>43</v>
      </c>
      <c r="E10" s="50" t="n">
        <v>117.247</v>
      </c>
    </row>
    <row r="11" customFormat="false" ht="15" hidden="false" customHeight="false" outlineLevel="0" collapsed="false">
      <c r="A11" s="8" t="s">
        <v>21</v>
      </c>
      <c r="B11" s="79" t="n">
        <v>10160</v>
      </c>
      <c r="C11" s="79" t="n">
        <v>1310</v>
      </c>
      <c r="D11" s="45" t="n">
        <v>3.7</v>
      </c>
      <c r="E11" s="50" t="s">
        <v>43</v>
      </c>
    </row>
    <row r="12" customFormat="false" ht="15" hidden="false" customHeight="false" outlineLevel="0" collapsed="false">
      <c r="A12" s="8" t="s">
        <v>23</v>
      </c>
      <c r="B12" s="79" t="n">
        <v>1524.84</v>
      </c>
      <c r="C12" s="79" t="n">
        <v>179</v>
      </c>
      <c r="D12" s="45" t="n">
        <v>0.771</v>
      </c>
      <c r="E12" s="50" t="s">
        <v>43</v>
      </c>
    </row>
    <row r="13" customFormat="false" ht="15" hidden="false" customHeight="false" outlineLevel="0" collapsed="false">
      <c r="A13" s="8" t="s">
        <v>24</v>
      </c>
      <c r="B13" s="30" t="n">
        <v>810</v>
      </c>
      <c r="C13" s="30" t="s">
        <v>43</v>
      </c>
      <c r="D13" s="45" t="n">
        <v>2.7</v>
      </c>
      <c r="E13" s="50" t="s">
        <v>43</v>
      </c>
    </row>
    <row r="14" customFormat="false" ht="15" hidden="false" customHeight="false" outlineLevel="0" collapsed="false">
      <c r="A14" s="8" t="s">
        <v>67</v>
      </c>
      <c r="B14" s="79" t="n">
        <v>2345</v>
      </c>
      <c r="C14" s="79" t="n">
        <v>128</v>
      </c>
      <c r="D14" s="45" t="n">
        <v>0.773069</v>
      </c>
      <c r="E14" s="50" t="s">
        <v>43</v>
      </c>
    </row>
    <row r="15" s="54" customFormat="true" ht="43.5" hidden="false" customHeight="true" outlineLevel="0" collapsed="false">
      <c r="A15" s="80" t="s">
        <v>68</v>
      </c>
      <c r="B15" s="80"/>
      <c r="C15" s="80"/>
      <c r="D15" s="80"/>
      <c r="E15" s="80"/>
    </row>
    <row r="16" customFormat="false" ht="15" hidden="false" customHeight="false" outlineLevel="0" collapsed="false">
      <c r="A16" s="48" t="s">
        <v>48</v>
      </c>
      <c r="B16" s="24"/>
      <c r="C16" s="24"/>
      <c r="D16" s="24"/>
      <c r="E16" s="24"/>
    </row>
    <row r="17" customFormat="false" ht="15" hidden="false" customHeight="false" outlineLevel="0" collapsed="false">
      <c r="A17" s="48" t="s">
        <v>49</v>
      </c>
      <c r="B17" s="24"/>
      <c r="C17" s="24"/>
      <c r="D17" s="24"/>
      <c r="E17" s="24"/>
    </row>
    <row r="18" customFormat="false" ht="15" hidden="false" customHeight="false" outlineLevel="0" collapsed="false">
      <c r="A18" s="48" t="s">
        <v>50</v>
      </c>
      <c r="B18" s="24"/>
      <c r="C18" s="24"/>
      <c r="D18" s="24"/>
      <c r="E18" s="24"/>
    </row>
    <row r="19" customFormat="false" ht="15" hidden="false" customHeight="false" outlineLevel="0" collapsed="false">
      <c r="A19" s="24"/>
      <c r="B19" s="24"/>
      <c r="C19" s="24"/>
      <c r="D19" s="24"/>
      <c r="E19" s="24"/>
    </row>
    <row r="21" customFormat="false" ht="36" hidden="false" customHeight="true" outlineLevel="0" collapsed="false">
      <c r="A21" s="9" t="s">
        <v>69</v>
      </c>
      <c r="B21" s="9"/>
      <c r="C21" s="9"/>
      <c r="D21" s="9"/>
      <c r="E21" s="9"/>
    </row>
    <row r="22" customFormat="false" ht="15" hidden="false" customHeight="false" outlineLevel="0" collapsed="false">
      <c r="A22" s="39"/>
      <c r="B22" s="40" t="s">
        <v>70</v>
      </c>
      <c r="C22" s="40"/>
      <c r="D22" s="40" t="s">
        <v>71</v>
      </c>
      <c r="E22" s="40"/>
    </row>
    <row r="23" customFormat="false" ht="15" hidden="false" customHeight="false" outlineLevel="0" collapsed="false">
      <c r="A23" s="41" t="s">
        <v>11</v>
      </c>
      <c r="B23" s="20" t="s">
        <v>66</v>
      </c>
      <c r="C23" s="20"/>
      <c r="D23" s="20" t="s">
        <v>66</v>
      </c>
      <c r="E23" s="20"/>
    </row>
    <row r="24" customFormat="false" ht="15" hidden="false" customHeight="false" outlineLevel="0" collapsed="false">
      <c r="A24" s="42"/>
      <c r="B24" s="43" t="s">
        <v>41</v>
      </c>
      <c r="C24" s="44" t="s">
        <v>34</v>
      </c>
      <c r="D24" s="43" t="s">
        <v>41</v>
      </c>
      <c r="E24" s="44" t="s">
        <v>34</v>
      </c>
    </row>
    <row r="25" customFormat="false" ht="18" hidden="false" customHeight="false" outlineLevel="0" collapsed="false">
      <c r="A25" s="8" t="s">
        <v>42</v>
      </c>
      <c r="B25" s="30" t="s">
        <v>43</v>
      </c>
      <c r="C25" s="22" t="n">
        <f aca="false">E25</f>
        <v>105.316</v>
      </c>
      <c r="D25" s="50" t="s">
        <v>43</v>
      </c>
      <c r="E25" s="22" t="n">
        <f aca="false">E45-E5</f>
        <v>105.316</v>
      </c>
    </row>
    <row r="26" customFormat="false" ht="18" hidden="false" customHeight="false" outlineLevel="0" collapsed="false">
      <c r="A26" s="8" t="s">
        <v>44</v>
      </c>
      <c r="B26" s="30" t="s">
        <v>43</v>
      </c>
      <c r="C26" s="22" t="n">
        <f aca="false">E26</f>
        <v>118.073</v>
      </c>
      <c r="D26" s="50" t="s">
        <v>43</v>
      </c>
      <c r="E26" s="22" t="n">
        <f aca="false">E46-E6</f>
        <v>118.073</v>
      </c>
    </row>
    <row r="27" customFormat="false" ht="15" hidden="false" customHeight="false" outlineLevel="0" collapsed="false">
      <c r="A27" s="8" t="s">
        <v>45</v>
      </c>
      <c r="B27" s="30" t="s">
        <v>43</v>
      </c>
      <c r="C27" s="79" t="str">
        <f aca="false">E27</f>
        <v>.</v>
      </c>
      <c r="D27" s="50" t="s">
        <v>43</v>
      </c>
      <c r="E27" s="30" t="s">
        <v>43</v>
      </c>
    </row>
    <row r="28" customFormat="false" ht="18" hidden="false" customHeight="false" outlineLevel="0" collapsed="false">
      <c r="A28" s="8" t="s">
        <v>46</v>
      </c>
      <c r="B28" s="30" t="s">
        <v>43</v>
      </c>
      <c r="C28" s="22" t="n">
        <f aca="false">E28</f>
        <v>10</v>
      </c>
      <c r="D28" s="50" t="s">
        <v>43</v>
      </c>
      <c r="E28" s="22" t="n">
        <v>10</v>
      </c>
    </row>
    <row r="29" customFormat="false" ht="15" hidden="false" customHeight="false" outlineLevel="0" collapsed="false">
      <c r="A29" s="8" t="s">
        <v>20</v>
      </c>
      <c r="B29" s="30" t="s">
        <v>43</v>
      </c>
      <c r="C29" s="22" t="n">
        <f aca="false">E29</f>
        <v>548.7221</v>
      </c>
      <c r="D29" s="50" t="s">
        <v>43</v>
      </c>
      <c r="E29" s="22" t="n">
        <f aca="false">E49-E9</f>
        <v>548.7221</v>
      </c>
    </row>
    <row r="30" customFormat="false" ht="18" hidden="false" customHeight="false" outlineLevel="0" collapsed="false">
      <c r="A30" s="8" t="s">
        <v>47</v>
      </c>
      <c r="B30" s="30" t="s">
        <v>43</v>
      </c>
      <c r="C30" s="22" t="n">
        <f aca="false">E30</f>
        <v>60</v>
      </c>
      <c r="D30" s="50" t="s">
        <v>43</v>
      </c>
      <c r="E30" s="22" t="n">
        <v>60</v>
      </c>
    </row>
    <row r="31" customFormat="false" ht="15" hidden="false" customHeight="false" outlineLevel="0" collapsed="false">
      <c r="A31" s="8" t="s">
        <v>21</v>
      </c>
      <c r="B31" s="30" t="n">
        <f aca="false">D31</f>
        <v>26.3</v>
      </c>
      <c r="C31" s="30" t="s">
        <v>43</v>
      </c>
      <c r="D31" s="22" t="n">
        <f aca="false">D51-D11</f>
        <v>26.3</v>
      </c>
      <c r="E31" s="50" t="s">
        <v>43</v>
      </c>
    </row>
    <row r="32" customFormat="false" ht="15" hidden="false" customHeight="false" outlineLevel="0" collapsed="false">
      <c r="A32" s="8" t="s">
        <v>23</v>
      </c>
      <c r="B32" s="22" t="n">
        <f aca="false">D32</f>
        <v>9.229</v>
      </c>
      <c r="C32" s="30" t="s">
        <v>43</v>
      </c>
      <c r="D32" s="22" t="n">
        <f aca="false">D52-D12</f>
        <v>9.229</v>
      </c>
      <c r="E32" s="50" t="s">
        <v>43</v>
      </c>
    </row>
    <row r="33" customFormat="false" ht="15" hidden="false" customHeight="false" outlineLevel="0" collapsed="false">
      <c r="A33" s="8" t="s">
        <v>24</v>
      </c>
      <c r="B33" s="30" t="n">
        <f aca="false">D33</f>
        <v>2.3</v>
      </c>
      <c r="C33" s="30" t="s">
        <v>43</v>
      </c>
      <c r="D33" s="22" t="n">
        <f aca="false">D53-D13</f>
        <v>2.3</v>
      </c>
      <c r="E33" s="50" t="s">
        <v>43</v>
      </c>
    </row>
    <row r="34" customFormat="false" ht="15" hidden="false" customHeight="false" outlineLevel="0" collapsed="false">
      <c r="A34" s="8" t="s">
        <v>67</v>
      </c>
      <c r="B34" s="79" t="s">
        <v>43</v>
      </c>
      <c r="C34" s="79" t="s">
        <v>43</v>
      </c>
      <c r="D34" s="81" t="s">
        <v>43</v>
      </c>
      <c r="E34" s="50" t="s">
        <v>43</v>
      </c>
    </row>
    <row r="35" customFormat="false" ht="64.5" hidden="false" customHeight="true" outlineLevel="0" collapsed="false">
      <c r="A35" s="80" t="s">
        <v>72</v>
      </c>
      <c r="B35" s="80"/>
      <c r="C35" s="80"/>
      <c r="D35" s="80"/>
      <c r="E35" s="80"/>
    </row>
    <row r="36" customFormat="false" ht="15" hidden="false" customHeight="false" outlineLevel="0" collapsed="false">
      <c r="A36" s="48" t="s">
        <v>48</v>
      </c>
      <c r="B36" s="24"/>
      <c r="C36" s="24"/>
      <c r="D36" s="24"/>
      <c r="E36" s="24"/>
    </row>
    <row r="37" customFormat="false" ht="15" hidden="false" customHeight="false" outlineLevel="0" collapsed="false">
      <c r="A37" s="48" t="s">
        <v>49</v>
      </c>
      <c r="B37" s="24"/>
      <c r="C37" s="24"/>
      <c r="D37" s="24"/>
      <c r="E37" s="24"/>
    </row>
    <row r="38" customFormat="false" ht="15" hidden="false" customHeight="false" outlineLevel="0" collapsed="false">
      <c r="A38" s="48" t="s">
        <v>50</v>
      </c>
    </row>
    <row r="41" customFormat="false" ht="36" hidden="false" customHeight="true" outlineLevel="0" collapsed="false">
      <c r="A41" s="9" t="s">
        <v>73</v>
      </c>
      <c r="B41" s="9"/>
      <c r="C41" s="9"/>
      <c r="D41" s="9"/>
      <c r="E41" s="9"/>
    </row>
    <row r="42" customFormat="false" ht="15" hidden="false" customHeight="false" outlineLevel="0" collapsed="false">
      <c r="A42" s="39"/>
      <c r="B42" s="40" t="s">
        <v>74</v>
      </c>
      <c r="C42" s="40"/>
      <c r="D42" s="40" t="s">
        <v>75</v>
      </c>
      <c r="E42" s="40"/>
    </row>
    <row r="43" customFormat="false" ht="15" hidden="false" customHeight="false" outlineLevel="0" collapsed="false">
      <c r="A43" s="41" t="s">
        <v>11</v>
      </c>
      <c r="B43" s="20" t="s">
        <v>66</v>
      </c>
      <c r="C43" s="20"/>
      <c r="D43" s="20" t="s">
        <v>66</v>
      </c>
      <c r="E43" s="20"/>
    </row>
    <row r="44" customFormat="false" ht="15" hidden="false" customHeight="false" outlineLevel="0" collapsed="false">
      <c r="A44" s="42"/>
      <c r="B44" s="43" t="s">
        <v>41</v>
      </c>
      <c r="C44" s="44" t="s">
        <v>34</v>
      </c>
      <c r="D44" s="43" t="s">
        <v>41</v>
      </c>
      <c r="E44" s="44" t="s">
        <v>34</v>
      </c>
    </row>
    <row r="45" customFormat="false" ht="18" hidden="false" customHeight="false" outlineLevel="0" collapsed="false">
      <c r="A45" s="8" t="s">
        <v>42</v>
      </c>
      <c r="B45" s="79" t="n">
        <f aca="false">SUM(B5,B25)</f>
        <v>7820</v>
      </c>
      <c r="C45" s="79" t="n">
        <f aca="false">SUM(C5,C25)</f>
        <v>14440.316</v>
      </c>
      <c r="D45" s="50" t="s">
        <v>43</v>
      </c>
      <c r="E45" s="79" t="n">
        <v>299</v>
      </c>
    </row>
    <row r="46" customFormat="false" ht="18" hidden="false" customHeight="false" outlineLevel="0" collapsed="false">
      <c r="A46" s="8" t="s">
        <v>44</v>
      </c>
      <c r="B46" s="79" t="n">
        <f aca="false">SUM(B6,B26)</f>
        <v>12475</v>
      </c>
      <c r="C46" s="79" t="n">
        <f aca="false">SUM(C6,C26)</f>
        <v>15873.073</v>
      </c>
      <c r="D46" s="50" t="s">
        <v>43</v>
      </c>
      <c r="E46" s="79" t="n">
        <v>510</v>
      </c>
    </row>
    <row r="47" customFormat="false" ht="15" hidden="false" customHeight="false" outlineLevel="0" collapsed="false">
      <c r="A47" s="8" t="s">
        <v>45</v>
      </c>
      <c r="B47" s="79" t="n">
        <f aca="false">SUM(B7,B27)</f>
        <v>2600</v>
      </c>
      <c r="C47" s="79" t="n">
        <f aca="false">SUM(C7,C27)</f>
        <v>188400</v>
      </c>
      <c r="D47" s="50" t="s">
        <v>43</v>
      </c>
      <c r="E47" s="79" t="n">
        <f aca="false">E7</f>
        <v>7780</v>
      </c>
    </row>
    <row r="48" customFormat="false" ht="18" hidden="false" customHeight="false" outlineLevel="0" collapsed="false">
      <c r="A48" s="8" t="s">
        <v>46</v>
      </c>
      <c r="B48" s="79" t="n">
        <f aca="false">SUM(B8,B28)</f>
        <v>20300</v>
      </c>
      <c r="C48" s="79" t="n">
        <f aca="false">SUM(C8,C28)</f>
        <v>36030</v>
      </c>
      <c r="D48" s="50" t="s">
        <v>43</v>
      </c>
      <c r="E48" s="79" t="n">
        <f aca="false">E8+E28</f>
        <v>478.914</v>
      </c>
    </row>
    <row r="49" customFormat="false" ht="15" hidden="false" customHeight="false" outlineLevel="0" collapsed="false">
      <c r="A49" s="8" t="s">
        <v>20</v>
      </c>
      <c r="B49" s="79" t="n">
        <f aca="false">SUM(B9,B29)</f>
        <v>3600</v>
      </c>
      <c r="C49" s="79" t="n">
        <f aca="false">SUM(C9,C29)</f>
        <v>27854.7221</v>
      </c>
      <c r="D49" s="50" t="s">
        <v>43</v>
      </c>
      <c r="E49" s="79" t="n">
        <v>650</v>
      </c>
    </row>
    <row r="50" customFormat="false" ht="18" hidden="false" customHeight="false" outlineLevel="0" collapsed="false">
      <c r="A50" s="8" t="s">
        <v>47</v>
      </c>
      <c r="B50" s="79" t="n">
        <f aca="false">SUM(B10,B30)</f>
        <v>2008</v>
      </c>
      <c r="C50" s="79" t="n">
        <f aca="false">SUM(C10,C30)</f>
        <v>9523</v>
      </c>
      <c r="D50" s="50" t="s">
        <v>43</v>
      </c>
      <c r="E50" s="79" t="n">
        <f aca="false">E10+E30</f>
        <v>177.247</v>
      </c>
    </row>
    <row r="51" customFormat="false" ht="15" hidden="false" customHeight="false" outlineLevel="0" collapsed="false">
      <c r="A51" s="8" t="s">
        <v>21</v>
      </c>
      <c r="B51" s="79" t="n">
        <f aca="false">SUM(B11,B31)</f>
        <v>10186.3</v>
      </c>
      <c r="C51" s="79" t="n">
        <f aca="false">SUM(C11,C31)</f>
        <v>1310</v>
      </c>
      <c r="D51" s="79" t="n">
        <v>30</v>
      </c>
      <c r="E51" s="50" t="s">
        <v>43</v>
      </c>
    </row>
    <row r="52" customFormat="false" ht="15" hidden="false" customHeight="false" outlineLevel="0" collapsed="false">
      <c r="A52" s="8" t="s">
        <v>23</v>
      </c>
      <c r="B52" s="79" t="n">
        <f aca="false">SUM(B12,B32)</f>
        <v>1534.069</v>
      </c>
      <c r="C52" s="79" t="n">
        <f aca="false">SUM(C12,C32)</f>
        <v>179</v>
      </c>
      <c r="D52" s="79" t="n">
        <v>10</v>
      </c>
      <c r="E52" s="50" t="s">
        <v>43</v>
      </c>
    </row>
    <row r="53" customFormat="false" ht="15" hidden="false" customHeight="false" outlineLevel="0" collapsed="false">
      <c r="A53" s="8" t="s">
        <v>24</v>
      </c>
      <c r="B53" s="79" t="n">
        <f aca="false">SUM(B13,B33)</f>
        <v>812.3</v>
      </c>
      <c r="C53" s="79" t="s">
        <v>43</v>
      </c>
      <c r="D53" s="79" t="n">
        <v>5</v>
      </c>
      <c r="E53" s="50" t="s">
        <v>43</v>
      </c>
    </row>
    <row r="54" customFormat="false" ht="15" hidden="false" customHeight="false" outlineLevel="0" collapsed="false">
      <c r="A54" s="31" t="s">
        <v>67</v>
      </c>
      <c r="B54" s="81" t="n">
        <f aca="false">SUM(B14,B34)</f>
        <v>2345</v>
      </c>
      <c r="C54" s="81" t="n">
        <f aca="false">SUM(C14,C34)</f>
        <v>128</v>
      </c>
      <c r="D54" s="81" t="s">
        <v>43</v>
      </c>
      <c r="E54" s="82" t="s">
        <v>43</v>
      </c>
    </row>
    <row r="55" customFormat="false" ht="15" hidden="false" customHeight="false" outlineLevel="0" collapsed="false">
      <c r="A55" s="48" t="s">
        <v>48</v>
      </c>
      <c r="B55" s="83"/>
      <c r="C55" s="83"/>
      <c r="D55" s="83"/>
      <c r="E55" s="84"/>
    </row>
    <row r="56" customFormat="false" ht="15" hidden="false" customHeight="false" outlineLevel="0" collapsed="false">
      <c r="A56" s="48" t="s">
        <v>49</v>
      </c>
    </row>
    <row r="57" customFormat="false" ht="15" hidden="false" customHeight="false" outlineLevel="0" collapsed="false">
      <c r="A57" s="48" t="s">
        <v>50</v>
      </c>
    </row>
    <row r="58" customFormat="false" ht="36" hidden="false" customHeight="true" outlineLevel="0" collapsed="false">
      <c r="A58" s="9" t="s">
        <v>76</v>
      </c>
      <c r="B58" s="9"/>
      <c r="C58" s="9"/>
      <c r="D58" s="9"/>
      <c r="E58" s="9"/>
    </row>
    <row r="59" customFormat="false" ht="15" hidden="false" customHeight="false" outlineLevel="0" collapsed="false">
      <c r="A59" s="39"/>
      <c r="B59" s="40" t="s">
        <v>74</v>
      </c>
      <c r="C59" s="40"/>
      <c r="D59" s="40" t="s">
        <v>75</v>
      </c>
      <c r="E59" s="40"/>
    </row>
    <row r="60" customFormat="false" ht="15" hidden="false" customHeight="false" outlineLevel="0" collapsed="false">
      <c r="A60" s="41" t="s">
        <v>11</v>
      </c>
      <c r="B60" s="20" t="s">
        <v>17</v>
      </c>
      <c r="C60" s="20"/>
      <c r="D60" s="20" t="s">
        <v>17</v>
      </c>
      <c r="E60" s="20"/>
    </row>
    <row r="61" customFormat="false" ht="15" hidden="false" customHeight="false" outlineLevel="0" collapsed="false">
      <c r="A61" s="42"/>
      <c r="B61" s="43" t="s">
        <v>41</v>
      </c>
      <c r="C61" s="44" t="s">
        <v>34</v>
      </c>
      <c r="D61" s="43" t="s">
        <v>41</v>
      </c>
      <c r="E61" s="44" t="s">
        <v>34</v>
      </c>
    </row>
    <row r="62" customFormat="false" ht="18" hidden="false" customHeight="false" outlineLevel="0" collapsed="false">
      <c r="A62" s="8" t="s">
        <v>42</v>
      </c>
      <c r="B62" s="51" t="n">
        <f aca="false">(B45-B5)/B5</f>
        <v>0</v>
      </c>
      <c r="C62" s="51" t="n">
        <f aca="false">(C45-C5)/C5</f>
        <v>0.00734677363097319</v>
      </c>
      <c r="D62" s="85" t="s">
        <v>43</v>
      </c>
      <c r="E62" s="51" t="n">
        <f aca="false">(E45-E5)/E5</f>
        <v>0.543751677990954</v>
      </c>
    </row>
    <row r="63" customFormat="false" ht="18" hidden="false" customHeight="false" outlineLevel="0" collapsed="false">
      <c r="A63" s="8" t="s">
        <v>44</v>
      </c>
      <c r="B63" s="51" t="n">
        <f aca="false">(B46-B6)/B6</f>
        <v>0</v>
      </c>
      <c r="C63" s="51" t="n">
        <f aca="false">(C46-C6)/C6</f>
        <v>0.00749431926372582</v>
      </c>
      <c r="D63" s="85" t="s">
        <v>43</v>
      </c>
      <c r="E63" s="51" t="n">
        <f aca="false">(E46-E6)/E6</f>
        <v>0.301262735152209</v>
      </c>
    </row>
    <row r="64" customFormat="false" ht="15" hidden="false" customHeight="false" outlineLevel="0" collapsed="false">
      <c r="A64" s="8" t="s">
        <v>45</v>
      </c>
      <c r="B64" s="51" t="n">
        <f aca="false">(B47-B7)/B7</f>
        <v>0</v>
      </c>
      <c r="C64" s="51" t="n">
        <f aca="false">(C47-C7)/C7</f>
        <v>0</v>
      </c>
      <c r="D64" s="85" t="s">
        <v>43</v>
      </c>
      <c r="E64" s="51" t="n">
        <f aca="false">(E47-E7)/E7</f>
        <v>0</v>
      </c>
    </row>
    <row r="65" customFormat="false" ht="18" hidden="false" customHeight="false" outlineLevel="0" collapsed="false">
      <c r="A65" s="8" t="s">
        <v>46</v>
      </c>
      <c r="B65" s="51" t="n">
        <f aca="false">(B48-B8)/B8</f>
        <v>0</v>
      </c>
      <c r="C65" s="51" t="n">
        <f aca="false">(C48-C8)/C8</f>
        <v>0.000277623542476402</v>
      </c>
      <c r="D65" s="85" t="s">
        <v>43</v>
      </c>
      <c r="E65" s="51" t="n">
        <f aca="false">(E48-E8)/E8</f>
        <v>0.0213258721215404</v>
      </c>
    </row>
    <row r="66" customFormat="false" ht="15" hidden="false" customHeight="false" outlineLevel="0" collapsed="false">
      <c r="A66" s="8" t="s">
        <v>20</v>
      </c>
      <c r="B66" s="51" t="n">
        <f aca="false">(B49-B9)/B9</f>
        <v>0</v>
      </c>
      <c r="C66" s="51" t="n">
        <f aca="false">(C49-C9)/C9</f>
        <v>0.0200952940745623</v>
      </c>
      <c r="D66" s="85" t="s">
        <v>43</v>
      </c>
      <c r="E66" s="51" t="n">
        <f aca="false">(E49-E9)/E9</f>
        <v>5.41798457511461</v>
      </c>
    </row>
    <row r="67" customFormat="false" ht="18" hidden="false" customHeight="false" outlineLevel="0" collapsed="false">
      <c r="A67" s="8" t="s">
        <v>47</v>
      </c>
      <c r="B67" s="51" t="n">
        <f aca="false">(B50-B10)/B10</f>
        <v>0</v>
      </c>
      <c r="C67" s="51" t="n">
        <f aca="false">(C50-C10)/C10</f>
        <v>0.00634048399027792</v>
      </c>
      <c r="D67" s="85" t="s">
        <v>43</v>
      </c>
      <c r="E67" s="51" t="n">
        <f aca="false">(E50-E10)/E10</f>
        <v>0.511740172456438</v>
      </c>
    </row>
    <row r="68" customFormat="false" ht="15" hidden="false" customHeight="false" outlineLevel="0" collapsed="false">
      <c r="A68" s="8" t="s">
        <v>21</v>
      </c>
      <c r="B68" s="51" t="n">
        <f aca="false">(B51-B11)/B11</f>
        <v>0.00258858267716528</v>
      </c>
      <c r="C68" s="51" t="n">
        <f aca="false">(C51-C11)/C11</f>
        <v>0</v>
      </c>
      <c r="D68" s="51" t="n">
        <f aca="false">(D51-D11)/D11</f>
        <v>7.10810810810811</v>
      </c>
      <c r="E68" s="85" t="s">
        <v>43</v>
      </c>
    </row>
    <row r="69" customFormat="false" ht="15" hidden="false" customHeight="false" outlineLevel="0" collapsed="false">
      <c r="A69" s="8" t="s">
        <v>23</v>
      </c>
      <c r="B69" s="51" t="n">
        <f aca="false">(B52-B12)/B12</f>
        <v>0.00605243828860736</v>
      </c>
      <c r="C69" s="51" t="n">
        <f aca="false">(C52-C12)/C12</f>
        <v>0</v>
      </c>
      <c r="D69" s="51" t="n">
        <f aca="false">(D52-D12)/D12</f>
        <v>11.970168612192</v>
      </c>
      <c r="E69" s="85" t="s">
        <v>43</v>
      </c>
    </row>
    <row r="70" customFormat="false" ht="15" hidden="false" customHeight="false" outlineLevel="0" collapsed="false">
      <c r="A70" s="8" t="s">
        <v>24</v>
      </c>
      <c r="B70" s="51" t="n">
        <f aca="false">(B53-B13)/B13</f>
        <v>0.00283950617283945</v>
      </c>
      <c r="C70" s="85" t="s">
        <v>43</v>
      </c>
      <c r="D70" s="51" t="n">
        <f aca="false">(D53-D13)/D13</f>
        <v>0.851851851851852</v>
      </c>
      <c r="E70" s="85" t="s">
        <v>43</v>
      </c>
    </row>
    <row r="71" customFormat="false" ht="15" hidden="false" customHeight="false" outlineLevel="0" collapsed="false">
      <c r="A71" s="31" t="s">
        <v>67</v>
      </c>
      <c r="B71" s="86" t="n">
        <f aca="false">(B54-B14)/B14</f>
        <v>0</v>
      </c>
      <c r="C71" s="86" t="n">
        <f aca="false">(C54-C14)/C14</f>
        <v>0</v>
      </c>
      <c r="D71" s="86" t="s">
        <v>43</v>
      </c>
      <c r="E71" s="87" t="s">
        <v>43</v>
      </c>
    </row>
    <row r="72" customFormat="false" ht="15" hidden="false" customHeight="false" outlineLevel="0" collapsed="false">
      <c r="A72" s="48" t="s">
        <v>48</v>
      </c>
    </row>
    <row r="73" customFormat="false" ht="15" hidden="false" customHeight="false" outlineLevel="0" collapsed="false">
      <c r="A73" s="48" t="s">
        <v>49</v>
      </c>
    </row>
    <row r="74" customFormat="false" ht="15" hidden="false" customHeight="false" outlineLevel="0" collapsed="false">
      <c r="A74" s="48" t="s">
        <v>50</v>
      </c>
    </row>
  </sheetData>
  <mergeCells count="22">
    <mergeCell ref="A1:E1"/>
    <mergeCell ref="B2:C2"/>
    <mergeCell ref="D2:E2"/>
    <mergeCell ref="B3:C3"/>
    <mergeCell ref="D3:E3"/>
    <mergeCell ref="A15:E15"/>
    <mergeCell ref="A21:E21"/>
    <mergeCell ref="B22:C22"/>
    <mergeCell ref="D22:E22"/>
    <mergeCell ref="B23:C23"/>
    <mergeCell ref="D23:E23"/>
    <mergeCell ref="A35:E35"/>
    <mergeCell ref="A41:E41"/>
    <mergeCell ref="B42:C42"/>
    <mergeCell ref="D42:E42"/>
    <mergeCell ref="B43:C43"/>
    <mergeCell ref="D43:E43"/>
    <mergeCell ref="A58:E58"/>
    <mergeCell ref="B59:C59"/>
    <mergeCell ref="D59:E59"/>
    <mergeCell ref="B60:C60"/>
    <mergeCell ref="D60:E60"/>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O1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N18" activeCellId="0" sqref="N18"/>
    </sheetView>
  </sheetViews>
  <sheetFormatPr defaultRowHeight="15" zeroHeight="false" outlineLevelRow="0" outlineLevelCol="0"/>
  <cols>
    <col collapsed="false" customWidth="true" hidden="false" outlineLevel="0" max="1" min="1" style="1" width="8.6"/>
    <col collapsed="false" customWidth="true" hidden="false" outlineLevel="0" max="2" min="2" style="1" width="8.93"/>
    <col collapsed="false" customWidth="true" hidden="false" outlineLevel="0" max="3" min="3" style="1" width="8.05"/>
    <col collapsed="false" customWidth="true" hidden="false" outlineLevel="0" max="4" min="4" style="1" width="8.93"/>
    <col collapsed="false" customWidth="true" hidden="false" outlineLevel="0" max="5" min="5" style="1" width="8.05"/>
    <col collapsed="false" customWidth="true" hidden="false" outlineLevel="0" max="6" min="6" style="1" width="7.71"/>
    <col collapsed="false" customWidth="true" hidden="false" outlineLevel="0" max="7" min="7" style="1" width="7.94"/>
    <col collapsed="false" customWidth="true" hidden="false" outlineLevel="0" max="8" min="8" style="1" width="9.7"/>
    <col collapsed="false" customWidth="true" hidden="false" outlineLevel="0" max="9" min="9" style="1" width="7.94"/>
    <col collapsed="false" customWidth="true" hidden="false" outlineLevel="0" max="10" min="10" style="1" width="6.72"/>
    <col collapsed="false" customWidth="true" hidden="false" outlineLevel="0" max="11" min="11" style="1" width="7.38"/>
    <col collapsed="false" customWidth="true" hidden="false" outlineLevel="0" max="12" min="12" style="1" width="7.71"/>
    <col collapsed="false" customWidth="true" hidden="false" outlineLevel="0" max="13" min="13" style="1" width="10.94"/>
    <col collapsed="false" customWidth="true" hidden="false" outlineLevel="0" max="1025" min="14" style="1" width="9.14"/>
  </cols>
  <sheetData>
    <row r="1" customFormat="false" ht="36" hidden="false" customHeight="true" outlineLevel="0" collapsed="false">
      <c r="A1" s="88" t="s">
        <v>77</v>
      </c>
      <c r="B1" s="88"/>
      <c r="C1" s="88"/>
      <c r="D1" s="88"/>
      <c r="E1" s="88"/>
      <c r="F1" s="88"/>
      <c r="G1" s="88"/>
      <c r="H1" s="88"/>
      <c r="I1" s="88"/>
    </row>
    <row r="2" s="7" customFormat="true" ht="25.5" hidden="false" customHeight="true" outlineLevel="0" collapsed="false">
      <c r="A2" s="89"/>
      <c r="B2" s="90" t="s">
        <v>57</v>
      </c>
      <c r="C2" s="90"/>
      <c r="D2" s="90" t="s">
        <v>28</v>
      </c>
      <c r="E2" s="90"/>
      <c r="F2" s="90" t="s">
        <v>30</v>
      </c>
      <c r="G2" s="90"/>
      <c r="H2" s="90" t="s">
        <v>58</v>
      </c>
      <c r="I2" s="91" t="s">
        <v>59</v>
      </c>
      <c r="J2" s="91"/>
      <c r="K2" s="91" t="s">
        <v>60</v>
      </c>
      <c r="L2" s="91"/>
      <c r="M2" s="92" t="s">
        <v>78</v>
      </c>
      <c r="N2" s="92"/>
    </row>
    <row r="3" s="96" customFormat="true" ht="24.75" hidden="false" customHeight="true" outlineLevel="0" collapsed="false">
      <c r="A3" s="93" t="s">
        <v>11</v>
      </c>
      <c r="B3" s="94" t="s">
        <v>79</v>
      </c>
      <c r="C3" s="94"/>
      <c r="D3" s="94" t="s">
        <v>79</v>
      </c>
      <c r="E3" s="94"/>
      <c r="F3" s="94" t="s">
        <v>79</v>
      </c>
      <c r="G3" s="94"/>
      <c r="H3" s="94" t="s">
        <v>80</v>
      </c>
      <c r="I3" s="94" t="s">
        <v>80</v>
      </c>
      <c r="J3" s="94"/>
      <c r="K3" s="94" t="s">
        <v>80</v>
      </c>
      <c r="L3" s="94"/>
      <c r="M3" s="94"/>
      <c r="N3" s="95"/>
      <c r="O3" s="95"/>
    </row>
    <row r="4" customFormat="false" ht="15" hidden="false" customHeight="false" outlineLevel="0" collapsed="false">
      <c r="A4" s="97"/>
      <c r="B4" s="98" t="s">
        <v>33</v>
      </c>
      <c r="C4" s="98" t="s">
        <v>34</v>
      </c>
      <c r="D4" s="98" t="s">
        <v>33</v>
      </c>
      <c r="E4" s="98" t="s">
        <v>34</v>
      </c>
      <c r="F4" s="98" t="s">
        <v>33</v>
      </c>
      <c r="G4" s="98" t="s">
        <v>34</v>
      </c>
      <c r="H4" s="98"/>
      <c r="I4" s="98" t="s">
        <v>33</v>
      </c>
      <c r="J4" s="98" t="s">
        <v>34</v>
      </c>
      <c r="K4" s="98" t="s">
        <v>33</v>
      </c>
      <c r="L4" s="98" t="s">
        <v>34</v>
      </c>
      <c r="M4" s="98"/>
      <c r="N4" s="98"/>
      <c r="P4" s="99"/>
    </row>
    <row r="5" s="100" customFormat="true" ht="24" hidden="false" customHeight="false" outlineLevel="0" collapsed="false">
      <c r="A5" s="100" t="s">
        <v>42</v>
      </c>
      <c r="B5" s="101" t="n">
        <v>1.09048328876852</v>
      </c>
      <c r="C5" s="101" t="n">
        <v>20.4619555521108</v>
      </c>
      <c r="D5" s="101" t="n">
        <v>17.167105974424</v>
      </c>
      <c r="E5" s="101" t="n">
        <v>47.047980363101</v>
      </c>
      <c r="F5" s="101" t="n">
        <v>0.157570908109018</v>
      </c>
      <c r="G5" s="101" t="n">
        <v>0.144798896346496</v>
      </c>
      <c r="H5" s="102" t="n">
        <v>0.198914</v>
      </c>
      <c r="I5" s="101" t="n">
        <f aca="false">B5+D5+F5</f>
        <v>18.4151601713015</v>
      </c>
      <c r="J5" s="101" t="n">
        <f aca="false">C5+E5+G5</f>
        <v>67.6547348115583</v>
      </c>
      <c r="K5" s="101" t="n">
        <f aca="false">B5+D5+F5+H5</f>
        <v>18.6140741713015</v>
      </c>
      <c r="L5" s="101" t="n">
        <f aca="false">C5+E5+G5+H5</f>
        <v>67.8536488115583</v>
      </c>
      <c r="M5" s="103" t="s">
        <v>81</v>
      </c>
      <c r="N5" s="104"/>
      <c r="P5" s="99"/>
    </row>
    <row r="6" s="100" customFormat="true" ht="24" hidden="false" customHeight="false" outlineLevel="0" collapsed="false">
      <c r="A6" s="100" t="s">
        <v>44</v>
      </c>
      <c r="B6" s="101" t="s">
        <v>43</v>
      </c>
      <c r="C6" s="101" t="n">
        <v>1.88263876222625</v>
      </c>
      <c r="D6" s="101" t="s">
        <v>43</v>
      </c>
      <c r="E6" s="101" t="n">
        <v>2.32784886086929</v>
      </c>
      <c r="F6" s="101" t="s">
        <v>43</v>
      </c>
      <c r="G6" s="101" t="n">
        <v>0.343613058835397</v>
      </c>
      <c r="H6" s="101" t="n">
        <v>0.198914</v>
      </c>
      <c r="I6" s="101" t="s">
        <v>43</v>
      </c>
      <c r="J6" s="101" t="n">
        <f aca="false">C6+E6+G6</f>
        <v>4.55410068193094</v>
      </c>
      <c r="K6" s="101" t="s">
        <v>43</v>
      </c>
      <c r="L6" s="101" t="n">
        <f aca="false">C6+E6+G6+H6</f>
        <v>4.75301468193094</v>
      </c>
      <c r="M6" s="103" t="s">
        <v>81</v>
      </c>
      <c r="N6" s="104"/>
    </row>
    <row r="7" s="100" customFormat="true" ht="24" hidden="false" customHeight="false" outlineLevel="0" collapsed="false">
      <c r="A7" s="100" t="s">
        <v>45</v>
      </c>
      <c r="B7" s="101" t="s">
        <v>43</v>
      </c>
      <c r="C7" s="101" t="n">
        <v>0.14005</v>
      </c>
      <c r="D7" s="101" t="s">
        <v>43</v>
      </c>
      <c r="E7" s="101" t="n">
        <v>0.34005</v>
      </c>
      <c r="F7" s="101" t="s">
        <v>43</v>
      </c>
      <c r="G7" s="101" t="n">
        <v>0.7349</v>
      </c>
      <c r="H7" s="101" t="n">
        <v>0.0696199</v>
      </c>
      <c r="I7" s="101" t="s">
        <v>43</v>
      </c>
      <c r="J7" s="101" t="n">
        <f aca="false">C7+E7+G7</f>
        <v>1.215</v>
      </c>
      <c r="K7" s="101" t="s">
        <v>43</v>
      </c>
      <c r="L7" s="101" t="n">
        <f aca="false">C7+E7+G7+H7</f>
        <v>1.2846199</v>
      </c>
      <c r="M7" s="105" t="s">
        <v>82</v>
      </c>
      <c r="N7" s="104"/>
    </row>
    <row r="8" s="100" customFormat="true" ht="24" hidden="false" customHeight="false" outlineLevel="0" collapsed="false">
      <c r="A8" s="100" t="s">
        <v>46</v>
      </c>
      <c r="B8" s="101" t="s">
        <v>43</v>
      </c>
      <c r="C8" s="101" t="n">
        <v>0.29394144</v>
      </c>
      <c r="D8" s="101" t="s">
        <v>43</v>
      </c>
      <c r="E8" s="101" t="n">
        <v>0.2684052774</v>
      </c>
      <c r="F8" s="101" t="s">
        <v>43</v>
      </c>
      <c r="G8" s="101" t="n">
        <v>0.0828547434</v>
      </c>
      <c r="H8" s="101" t="n">
        <v>0.0696199</v>
      </c>
      <c r="I8" s="101" t="s">
        <v>43</v>
      </c>
      <c r="J8" s="101" t="n">
        <f aca="false">C8+E8+G8</f>
        <v>0.6452014608</v>
      </c>
      <c r="K8" s="101" t="s">
        <v>43</v>
      </c>
      <c r="L8" s="101" t="n">
        <f aca="false">C8+E8+G8+H8</f>
        <v>0.7148213608</v>
      </c>
      <c r="M8" s="105" t="s">
        <v>83</v>
      </c>
      <c r="N8" s="104"/>
    </row>
    <row r="9" s="100" customFormat="true" ht="24" hidden="false" customHeight="false" outlineLevel="0" collapsed="false">
      <c r="A9" s="100" t="s">
        <v>20</v>
      </c>
      <c r="B9" s="101" t="s">
        <v>43</v>
      </c>
      <c r="C9" s="101" t="n">
        <v>0.29394144</v>
      </c>
      <c r="D9" s="101" t="s">
        <v>43</v>
      </c>
      <c r="E9" s="101" t="n">
        <v>0.2684052774</v>
      </c>
      <c r="F9" s="101" t="s">
        <v>43</v>
      </c>
      <c r="G9" s="101" t="n">
        <v>0.1471544334</v>
      </c>
      <c r="H9" s="101" t="n">
        <v>0.08354388</v>
      </c>
      <c r="I9" s="101" t="s">
        <v>43</v>
      </c>
      <c r="J9" s="101" t="n">
        <f aca="false">C9+E9+G9</f>
        <v>0.7095011508</v>
      </c>
      <c r="K9" s="101" t="s">
        <v>43</v>
      </c>
      <c r="L9" s="101" t="n">
        <f aca="false">C9+E9+G9+H9</f>
        <v>0.7930450308</v>
      </c>
      <c r="M9" s="105" t="s">
        <v>83</v>
      </c>
      <c r="N9" s="104"/>
    </row>
    <row r="10" s="100" customFormat="true" ht="13.8" hidden="false" customHeight="false" outlineLevel="0" collapsed="false">
      <c r="A10" s="100" t="s">
        <v>22</v>
      </c>
      <c r="B10" s="101" t="s">
        <v>43</v>
      </c>
      <c r="C10" s="101" t="s">
        <v>43</v>
      </c>
      <c r="D10" s="101" t="n">
        <v>1.49071382663047</v>
      </c>
      <c r="E10" s="101" t="n">
        <v>0.35</v>
      </c>
      <c r="F10" s="101" t="s">
        <v>43</v>
      </c>
      <c r="G10" s="101" t="s">
        <v>43</v>
      </c>
      <c r="H10" s="101" t="n">
        <v>0.0696199</v>
      </c>
      <c r="I10" s="101" t="n">
        <f aca="false">D10</f>
        <v>1.49071382663047</v>
      </c>
      <c r="J10" s="101" t="n">
        <f aca="false">E10</f>
        <v>0.35</v>
      </c>
      <c r="K10" s="101" t="str">
        <f aca="false">F10</f>
        <v>.</v>
      </c>
      <c r="L10" s="101" t="n">
        <f aca="false">E10+H10</f>
        <v>0.4196199</v>
      </c>
      <c r="M10" s="105" t="s">
        <v>84</v>
      </c>
      <c r="N10" s="104"/>
    </row>
    <row r="11" s="100" customFormat="true" ht="13.8" hidden="false" customHeight="false" outlineLevel="0" collapsed="false">
      <c r="A11" s="100" t="s">
        <v>62</v>
      </c>
      <c r="B11" s="101" t="s">
        <v>43</v>
      </c>
      <c r="C11" s="101" t="s">
        <v>43</v>
      </c>
      <c r="D11" s="101" t="n">
        <v>11.1941747572816</v>
      </c>
      <c r="E11" s="101" t="s">
        <v>43</v>
      </c>
      <c r="F11" s="101" t="n">
        <v>2.561</v>
      </c>
      <c r="G11" s="101" t="s">
        <v>43</v>
      </c>
      <c r="H11" s="101" t="n">
        <v>0.12829953</v>
      </c>
      <c r="I11" s="101" t="n">
        <f aca="false">F11+D11</f>
        <v>13.7551747572816</v>
      </c>
      <c r="J11" s="101" t="s">
        <v>43</v>
      </c>
      <c r="K11" s="101" t="n">
        <f aca="false">H11+F11+D11</f>
        <v>13.8834742872816</v>
      </c>
      <c r="L11" s="101" t="s">
        <v>43</v>
      </c>
      <c r="M11" s="105" t="s">
        <v>85</v>
      </c>
      <c r="N11" s="106"/>
    </row>
    <row r="12" s="100" customFormat="true" ht="13.8" hidden="false" customHeight="false" outlineLevel="0" collapsed="false">
      <c r="A12" s="100" t="s">
        <v>23</v>
      </c>
      <c r="B12" s="101" t="s">
        <v>43</v>
      </c>
      <c r="C12" s="101" t="s">
        <v>43</v>
      </c>
      <c r="D12" s="101" t="n">
        <v>12.2541062801932</v>
      </c>
      <c r="E12" s="101" t="s">
        <v>43</v>
      </c>
      <c r="F12" s="101" t="n">
        <v>1.408</v>
      </c>
      <c r="G12" s="101" t="s">
        <v>43</v>
      </c>
      <c r="H12" s="101" t="n">
        <v>0.12432125</v>
      </c>
      <c r="I12" s="101" t="n">
        <f aca="false">F12+D12</f>
        <v>13.6621062801932</v>
      </c>
      <c r="J12" s="101" t="s">
        <v>43</v>
      </c>
      <c r="K12" s="101" t="n">
        <f aca="false">H12+F12+D12</f>
        <v>13.7864275301932</v>
      </c>
      <c r="L12" s="101" t="s">
        <v>43</v>
      </c>
      <c r="M12" s="105" t="s">
        <v>85</v>
      </c>
      <c r="N12" s="104"/>
    </row>
    <row r="13" s="89" customFormat="true" ht="25.5" hidden="false" customHeight="false" outlineLevel="0" collapsed="false">
      <c r="A13" s="89" t="s">
        <v>63</v>
      </c>
      <c r="B13" s="107" t="s">
        <v>43</v>
      </c>
      <c r="C13" s="107" t="s">
        <v>43</v>
      </c>
      <c r="D13" s="107" t="n">
        <v>15.2619323671498</v>
      </c>
      <c r="E13" s="107" t="s">
        <v>43</v>
      </c>
      <c r="F13" s="107" t="n">
        <v>1.18</v>
      </c>
      <c r="G13" s="107" t="s">
        <v>43</v>
      </c>
      <c r="H13" s="107" t="n">
        <v>0.12432125</v>
      </c>
      <c r="I13" s="107" t="n">
        <f aca="false">F13+D13</f>
        <v>16.4419323671498</v>
      </c>
      <c r="J13" s="107" t="s">
        <v>43</v>
      </c>
      <c r="K13" s="107" t="n">
        <f aca="false">H13+F13+D13</f>
        <v>16.5662536171498</v>
      </c>
      <c r="L13" s="107" t="s">
        <v>43</v>
      </c>
      <c r="M13" s="105" t="s">
        <v>86</v>
      </c>
      <c r="N13" s="108"/>
    </row>
    <row r="14" s="113" customFormat="true" ht="35.25" hidden="false" customHeight="false" outlineLevel="0" collapsed="false">
      <c r="A14" s="109" t="s">
        <v>67</v>
      </c>
      <c r="B14" s="110" t="s">
        <v>43</v>
      </c>
      <c r="C14" s="110" t="s">
        <v>43</v>
      </c>
      <c r="D14" s="110" t="n">
        <v>15.9303381642512</v>
      </c>
      <c r="E14" s="110" t="s">
        <v>43</v>
      </c>
      <c r="F14" s="110" t="n">
        <v>0.411</v>
      </c>
      <c r="G14" s="110" t="s">
        <v>43</v>
      </c>
      <c r="H14" s="110" t="n">
        <v>0.12829953</v>
      </c>
      <c r="I14" s="110" t="n">
        <f aca="false">F14+D14</f>
        <v>16.3413381642512</v>
      </c>
      <c r="J14" s="110" t="s">
        <v>43</v>
      </c>
      <c r="K14" s="110" t="n">
        <f aca="false">H14+F14+D14</f>
        <v>16.4696376942512</v>
      </c>
      <c r="L14" s="110" t="s">
        <v>43</v>
      </c>
      <c r="M14" s="111" t="s">
        <v>87</v>
      </c>
      <c r="N14" s="112"/>
    </row>
    <row r="15" s="116" customFormat="true" ht="13.8" hidden="false" customHeight="false" outlineLevel="0" collapsed="false">
      <c r="A15" s="114" t="s">
        <v>48</v>
      </c>
      <c r="B15" s="115"/>
      <c r="C15" s="115"/>
      <c r="D15" s="115"/>
      <c r="E15" s="115"/>
      <c r="F15" s="115"/>
      <c r="G15" s="115"/>
      <c r="H15" s="115"/>
      <c r="I15" s="115"/>
      <c r="J15" s="115"/>
    </row>
    <row r="16" s="116" customFormat="true" ht="13.8" hidden="false" customHeight="false" outlineLevel="0" collapsed="false">
      <c r="A16" s="114" t="s">
        <v>49</v>
      </c>
    </row>
    <row r="17" s="116" customFormat="true" ht="43.5" hidden="false" customHeight="true" outlineLevel="0" collapsed="false">
      <c r="A17" s="117" t="s">
        <v>88</v>
      </c>
      <c r="B17" s="117"/>
      <c r="C17" s="117"/>
      <c r="D17" s="117"/>
      <c r="E17" s="117"/>
      <c r="F17" s="117"/>
      <c r="G17" s="117"/>
      <c r="H17" s="117"/>
      <c r="I17" s="117"/>
      <c r="J17" s="117"/>
      <c r="K17" s="117"/>
      <c r="L17" s="117"/>
      <c r="M17" s="117"/>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row>
    <row r="18" s="116" customFormat="true" ht="13.8" hidden="false" customHeight="false" outlineLevel="0" collapsed="false">
      <c r="A18" s="114" t="s">
        <v>89</v>
      </c>
    </row>
    <row r="19" s="116" customFormat="true" ht="13.8" hidden="false" customHeight="false" outlineLevel="0" collapsed="false">
      <c r="A19" s="114" t="s">
        <v>90</v>
      </c>
    </row>
  </sheetData>
  <mergeCells count="12">
    <mergeCell ref="A1:I1"/>
    <mergeCell ref="B2:C2"/>
    <mergeCell ref="D2:E2"/>
    <mergeCell ref="F2:G2"/>
    <mergeCell ref="I2:J2"/>
    <mergeCell ref="K2:L2"/>
    <mergeCell ref="B3:C3"/>
    <mergeCell ref="D3:E3"/>
    <mergeCell ref="F3:G3"/>
    <mergeCell ref="I3:J3"/>
    <mergeCell ref="K3:L3"/>
    <mergeCell ref="A17:M17"/>
  </mergeCells>
  <printOptions headings="false" gridLines="false" gridLinesSet="true" horizontalCentered="false" verticalCentered="false"/>
  <pageMargins left="0.491666666666667" right="0.351388888888889"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A1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4" activeCellId="0" sqref="A4"/>
    </sheetView>
  </sheetViews>
  <sheetFormatPr defaultRowHeight="19.45" zeroHeight="false" outlineLevelRow="0" outlineLevelCol="0"/>
  <cols>
    <col collapsed="false" customWidth="true" hidden="false" outlineLevel="0" max="1" min="1" style="118" width="111.35"/>
    <col collapsed="false" customWidth="true" hidden="false" outlineLevel="0" max="1025" min="2" style="116" width="9.14"/>
  </cols>
  <sheetData>
    <row r="1" customFormat="false" ht="20.65" hidden="false" customHeight="true" outlineLevel="0" collapsed="false">
      <c r="A1" s="119" t="s">
        <v>91</v>
      </c>
    </row>
    <row r="2" s="121" customFormat="true" ht="19.45" hidden="false" customHeight="true" outlineLevel="0" collapsed="false">
      <c r="A2" s="120" t="s">
        <v>92</v>
      </c>
    </row>
    <row r="3" s="121" customFormat="true" ht="43.15" hidden="false" customHeight="true" outlineLevel="0" collapsed="false">
      <c r="A3" s="120" t="s">
        <v>93</v>
      </c>
    </row>
    <row r="4" s="121" customFormat="true" ht="55.15" hidden="false" customHeight="true" outlineLevel="0" collapsed="false">
      <c r="A4" s="120" t="s">
        <v>94</v>
      </c>
    </row>
    <row r="5" s="121" customFormat="true" ht="31.15" hidden="false" customHeight="true" outlineLevel="0" collapsed="false">
      <c r="A5" s="120" t="s">
        <v>95</v>
      </c>
    </row>
    <row r="6" s="121" customFormat="true" ht="19.45" hidden="false" customHeight="true" outlineLevel="0" collapsed="false">
      <c r="A6" s="120" t="s">
        <v>96</v>
      </c>
    </row>
    <row r="7" s="121" customFormat="true" ht="43.15" hidden="false" customHeight="true" outlineLevel="0" collapsed="false">
      <c r="A7" s="120" t="s">
        <v>97</v>
      </c>
    </row>
    <row r="8" s="121" customFormat="true" ht="31.15" hidden="false" customHeight="true" outlineLevel="0" collapsed="false">
      <c r="A8" s="120" t="s">
        <v>98</v>
      </c>
    </row>
    <row r="9" s="121" customFormat="true" ht="31.15" hidden="false" customHeight="true" outlineLevel="0" collapsed="false">
      <c r="A9" s="120" t="s">
        <v>99</v>
      </c>
    </row>
    <row r="10" s="121" customFormat="true" ht="31.15" hidden="false" customHeight="true" outlineLevel="0" collapsed="false">
      <c r="A10" s="120" t="s">
        <v>100</v>
      </c>
    </row>
    <row r="11" s="121" customFormat="true" ht="31.15" hidden="false" customHeight="true" outlineLevel="0" collapsed="false">
      <c r="A11" s="122" t="s">
        <v>101</v>
      </c>
    </row>
    <row r="12" s="121" customFormat="true" ht="31.15" hidden="false" customHeight="true" outlineLevel="0" collapsed="false">
      <c r="A12" s="122" t="s">
        <v>102</v>
      </c>
    </row>
    <row r="13" s="121" customFormat="true" ht="19.45" hidden="false" customHeight="true" outlineLevel="0" collapsed="false">
      <c r="A13" s="120" t="s">
        <v>103</v>
      </c>
    </row>
    <row r="14" s="121" customFormat="true" ht="31.15" hidden="false" customHeight="true" outlineLevel="0" collapsed="false">
      <c r="A14" s="122" t="s">
        <v>104</v>
      </c>
    </row>
    <row r="15" s="121" customFormat="true" ht="31.15" hidden="false" customHeight="true" outlineLevel="0" collapsed="false">
      <c r="A15" s="122" t="s">
        <v>105</v>
      </c>
    </row>
    <row r="16" customFormat="false" ht="31.15" hidden="false" customHeight="true" outlineLevel="0" collapsed="false">
      <c r="A16" s="89" t="s">
        <v>106</v>
      </c>
    </row>
  </sheetData>
  <printOptions headings="false" gridLines="false" gridLinesSet="true" horizontalCentered="false" verticalCentered="false"/>
  <pageMargins left="0.427777777777778" right="0.7" top="0.75" bottom="0.245833333333333"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118</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2019-10-28T21:19:25Z</dcterms:created>
  <dc:creator>stefano</dc:creator>
  <dc:description/>
  <dc:language>en-GB</dc:language>
  <cp:lastModifiedBy/>
  <dcterms:modified xsi:type="dcterms:W3CDTF">2019-11-18T09:27:53Z</dcterms:modified>
  <cp:revision>13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