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dex" sheetId="1" state="visible" r:id="rId2"/>
    <sheet name="Tab. 1_summary" sheetId="2" state="visible" r:id="rId3"/>
    <sheet name="Tab. 2_calculations" sheetId="3" state="visible" r:id="rId4"/>
    <sheet name="Tab. 3_Activity data" sheetId="4" state="visible" r:id="rId5"/>
    <sheet name="Tab. 4_emission factors" sheetId="5" state="visible" r:id="rId6"/>
    <sheet name="References" sheetId="6" state="visible" r:id="rId7"/>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<sst xmlns="http://schemas.openxmlformats.org/spreadsheetml/2006/main" count="794" uniqueCount="177">
  <si>
    <t xml:space="preserve">Index</t>
  </si>
  <si>
    <t xml:space="preserve">"Tab. 1_summary" contains four tables summarizing the results of the analysis </t>
  </si>
  <si>
    <t xml:space="preserve">"Tab. 2_calculations" contains five tables estimating the quantitative impact of the EFTA-Mercosur FTA in terms of GHG emissions</t>
  </si>
  <si>
    <t xml:space="preserve">"Tab. 3_Activity data" contains data on current and projected production levels and trade volumes</t>
  </si>
  <si>
    <t xml:space="preserve">"Tab. 4_Emission factors" contains the emission factors found in the literature relatively to the items selected for the analysis</t>
  </si>
  <si>
    <t xml:space="preserve">Methodological Note</t>
  </si>
  <si>
    <r>
      <rPr>
        <sz val="11"/>
        <color rgb="FF000000"/>
        <rFont val="Times New Roman"/>
        <family val="1"/>
        <charset val="1"/>
      </rPr>
      <t xml:space="preserve">The methodology followed to compile this spreadsheet assumes the new "trade-quotas" introduced by the EFTA-Mercosur FTA will induce symmetrical adjustments in the supply of the traded goods only in the exporting country. For instance, by assuming caeteris paribus conditions, we calculated that a new free trade quota for importing 100 tons of maize in Switzerland, will produce a 100 rise in maize production in Mercosur. These trade-production quotas are used as activity data for the calculations of the greenhouse gas (GHG) emissions due to the implementation of the FTA.
Activity data for each item considered in the anlaysis is therefore multiplied by a proper emission factor, reflecting national or regional averages (whenever possible). Emission factors are retrieved from the academic literature and/or modelling frameworks, and include the life cycle of the product from craddle to farm gate. For each traded item we also included the estimated emissions due to transoceanic shipping (only sea-freight transportation). 
</t>
    </r>
    <r>
      <rPr>
        <sz val="11"/>
        <color rgb="FF000000"/>
        <rFont val="Times New Roman"/>
        <family val="1"/>
      </rPr>
      <t xml:space="preserve">Prepared by Stefano Menegat &lt;stefano.menegat@mail.mcgill.ca&gt; in April 2021</t>
    </r>
  </si>
  <si>
    <t xml:space="preserve">Table 1.1 Estimated impact of the E.F.T.A.-Mercosur FTA: additional CO2-eq emissions in agriculture</t>
  </si>
  <si>
    <t xml:space="preserve">Item</t>
  </si>
  <si>
    <t xml:space="preserve">---(1,000 t Co2-eq)---</t>
  </si>
  <si>
    <t xml:space="preserve">Direct impact (increased production for export and increase in sea-freight transportation)</t>
  </si>
  <si>
    <t xml:space="preserve">Current emissions due to EFTA-Mercosur trade</t>
  </si>
  <si>
    <t xml:space="preserve">Projected emissions after the EFTA-Mercosur deal</t>
  </si>
  <si>
    <t xml:space="preserve">Additional emissions as % of current emissions</t>
  </si>
  <si>
    <t xml:space="preserve">Table 1.2 Most impacting products (additional net emissions and % of total additional emissions)</t>
  </si>
  <si>
    <t xml:space="preserve">---(percent)---</t>
  </si>
  <si>
    <t xml:space="preserve">Beef</t>
  </si>
  <si>
    <t xml:space="preserve">Maize</t>
  </si>
  <si>
    <t xml:space="preserve">Cheese</t>
  </si>
  <si>
    <t xml:space="preserve">Soybeans</t>
  </si>
  <si>
    <t xml:space="preserve">Durum Wheat</t>
  </si>
  <si>
    <r>
      <rPr>
        <sz val="11"/>
        <color rgb="FF000000"/>
        <rFont val="Times New Roman"/>
        <family val="1"/>
        <charset val="1"/>
      </rPr>
      <t xml:space="preserve">Lamb</t>
    </r>
    <r>
      <rPr>
        <vertAlign val="superscript"/>
        <sz val="11"/>
        <color rgb="FF000000"/>
        <rFont val="Times New Roman"/>
        <family val="1"/>
        <charset val="1"/>
      </rPr>
      <t xml:space="preserve">a</t>
    </r>
  </si>
  <si>
    <t xml:space="preserve">Vegetable oil</t>
  </si>
  <si>
    <t xml:space="preserve">SMP</t>
  </si>
  <si>
    <r>
      <rPr>
        <sz val="11"/>
        <color rgb="FF000000"/>
        <rFont val="Times New Roman"/>
        <family val="1"/>
        <charset val="1"/>
      </rPr>
      <t xml:space="preserve">Poultry</t>
    </r>
    <r>
      <rPr>
        <vertAlign val="superscript"/>
        <sz val="11"/>
        <color rgb="FF000000"/>
        <rFont val="Times New Roman"/>
        <family val="1"/>
        <charset val="1"/>
      </rPr>
      <t xml:space="preserve">a</t>
    </r>
  </si>
  <si>
    <t xml:space="preserve">TOTAL</t>
  </si>
  <si>
    <t xml:space="preserve">a) carcass weight equivalent (c.w.e.)</t>
  </si>
  <si>
    <t xml:space="preserve">Table 1.3 Most impacted regions</t>
  </si>
  <si>
    <t xml:space="preserve">E.F.T.A. Countries</t>
  </si>
  <si>
    <t xml:space="preserve">Mercosur</t>
  </si>
  <si>
    <t xml:space="preserve">E.F.T.A.-Mercosur current trade emissions (export)</t>
  </si>
  <si>
    <t xml:space="preserve">E.F.T.A.-Mercosur projected trade emissions (export)</t>
  </si>
  <si>
    <t xml:space="preserve">Percentage change</t>
  </si>
  <si>
    <t xml:space="preserve">Table 1.4 Most impacted E.F.T.A. Countries</t>
  </si>
  <si>
    <t xml:space="preserve">Additional emissions (import+export)</t>
  </si>
  <si>
    <t xml:space="preserve">Additional trade (import) shares</t>
  </si>
  <si>
    <t xml:space="preserve">Additional trade (export) shares</t>
  </si>
  <si>
    <r>
      <rPr>
        <i val="true"/>
        <sz val="10"/>
        <color rgb="FF000000"/>
        <rFont val="Times New Roman"/>
        <family val="1"/>
        <charset val="1"/>
      </rPr>
      <t xml:space="preserve">Additional emissions (import) per country</t>
    </r>
    <r>
      <rPr>
        <i val="true"/>
        <vertAlign val="superscript"/>
        <sz val="10"/>
        <color rgb="FF000000"/>
        <rFont val="Times New Roman"/>
        <family val="1"/>
        <charset val="1"/>
      </rPr>
      <t xml:space="preserve">1</t>
    </r>
  </si>
  <si>
    <r>
      <rPr>
        <i val="true"/>
        <sz val="10"/>
        <color rgb="FF000000"/>
        <rFont val="Times New Roman"/>
        <family val="1"/>
        <charset val="1"/>
      </rPr>
      <t xml:space="preserve">Additional emissions (export) per country</t>
    </r>
    <r>
      <rPr>
        <i val="true"/>
        <vertAlign val="superscript"/>
        <sz val="10"/>
        <color rgb="FF000000"/>
        <rFont val="Times New Roman"/>
        <family val="1"/>
        <charset val="1"/>
      </rPr>
      <t xml:space="preserve">2</t>
    </r>
  </si>
  <si>
    <t xml:space="preserve">E.F.T.A.</t>
  </si>
  <si>
    <t xml:space="preserve">Switzerland</t>
  </si>
  <si>
    <t xml:space="preserve">Norway</t>
  </si>
  <si>
    <t xml:space="preserve">Iceland</t>
  </si>
  <si>
    <r>
      <rPr>
        <sz val="10"/>
        <color rgb="FF000000"/>
        <rFont val="Times New Roman"/>
        <family val="1"/>
        <charset val="1"/>
      </rPr>
      <t xml:space="preserve">Beef</t>
    </r>
    <r>
      <rPr>
        <vertAlign val="superscript"/>
        <sz val="10"/>
        <color rgb="FF000000"/>
        <rFont val="Times New Roman"/>
        <family val="1"/>
        <charset val="1"/>
      </rPr>
      <t xml:space="preserve">a</t>
    </r>
  </si>
  <si>
    <t xml:space="preserve">.</t>
  </si>
  <si>
    <r>
      <rPr>
        <sz val="10"/>
        <color rgb="FF000000"/>
        <rFont val="Times New Roman"/>
        <family val="1"/>
        <charset val="1"/>
      </rPr>
      <t xml:space="preserve">Pork</t>
    </r>
    <r>
      <rPr>
        <vertAlign val="superscript"/>
        <sz val="10"/>
        <color rgb="FF000000"/>
        <rFont val="Times New Roman"/>
        <family val="1"/>
        <charset val="1"/>
      </rPr>
      <t xml:space="preserve">a</t>
    </r>
  </si>
  <si>
    <r>
      <rPr>
        <sz val="10"/>
        <color rgb="FF000000"/>
        <rFont val="Times New Roman"/>
        <family val="1"/>
        <charset val="1"/>
      </rPr>
      <t xml:space="preserve">Lamb</t>
    </r>
    <r>
      <rPr>
        <vertAlign val="superscript"/>
        <sz val="10"/>
        <color rgb="FF000000"/>
        <rFont val="Times New Roman"/>
        <family val="1"/>
        <charset val="1"/>
      </rPr>
      <t xml:space="preserve">a</t>
    </r>
  </si>
  <si>
    <r>
      <rPr>
        <sz val="10"/>
        <color rgb="FF000000"/>
        <rFont val="Times New Roman"/>
        <family val="1"/>
        <charset val="1"/>
      </rPr>
      <t xml:space="preserve">Poultry</t>
    </r>
    <r>
      <rPr>
        <vertAlign val="superscript"/>
        <sz val="10"/>
        <color rgb="FF000000"/>
        <rFont val="Times New Roman"/>
        <family val="1"/>
        <charset val="1"/>
      </rPr>
      <t xml:space="preserve">a</t>
    </r>
  </si>
  <si>
    <t xml:space="preserve">Olive Oil</t>
  </si>
  <si>
    <t xml:space="preserve">Groundnut oil</t>
  </si>
  <si>
    <t xml:space="preserve">Wheat</t>
  </si>
  <si>
    <r>
      <rPr>
        <sz val="10"/>
        <color rgb="FF000000"/>
        <rFont val="Times New Roman"/>
        <family val="1"/>
        <charset val="1"/>
      </rPr>
      <t xml:space="preserve">Rice</t>
    </r>
    <r>
      <rPr>
        <vertAlign val="superscript"/>
        <sz val="10"/>
        <color rgb="FF000000"/>
        <rFont val="Times New Roman"/>
        <family val="1"/>
        <charset val="1"/>
      </rPr>
      <t xml:space="preserve">b</t>
    </r>
  </si>
  <si>
    <t xml:space="preserve">Butter</t>
  </si>
  <si>
    <t xml:space="preserve">Molasses</t>
  </si>
  <si>
    <t xml:space="preserve">Apples</t>
  </si>
  <si>
    <t xml:space="preserve">Pears</t>
  </si>
  <si>
    <t xml:space="preserve">Cherries</t>
  </si>
  <si>
    <t xml:space="preserve">Grapes</t>
  </si>
  <si>
    <t xml:space="preserve">Potatoes</t>
  </si>
  <si>
    <t xml:space="preserve">Onions </t>
  </si>
  <si>
    <t xml:space="preserve">Honey</t>
  </si>
  <si>
    <r>
      <rPr>
        <sz val="10"/>
        <color rgb="FF000000"/>
        <rFont val="Times New Roman"/>
        <family val="1"/>
        <charset val="1"/>
      </rPr>
      <t xml:space="preserve">Juices</t>
    </r>
    <r>
      <rPr>
        <vertAlign val="superscript"/>
        <sz val="10"/>
        <color rgb="FF000000"/>
        <rFont val="Times New Roman"/>
        <family val="1"/>
        <charset val="1"/>
      </rPr>
      <t xml:space="preserve">c</t>
    </r>
  </si>
  <si>
    <t xml:space="preserve">Wine</t>
  </si>
  <si>
    <t xml:space="preserve">Fish</t>
  </si>
  <si>
    <t xml:space="preserve">Infant Formula</t>
  </si>
  <si>
    <t xml:space="preserve">NPK Fertilizer</t>
  </si>
  <si>
    <t xml:space="preserve">(1) Emissions generated in the Mercosur region, to produce goods imported to EFTA Countries</t>
  </si>
  <si>
    <t xml:space="preserve">(2) Emissions generated in the EFTA Countries to produce goods exported to Mercosur</t>
  </si>
  <si>
    <t xml:space="preserve">b) milled rice</t>
  </si>
  <si>
    <t xml:space="preserve">c) Assuming apple juice.</t>
  </si>
  <si>
    <r>
      <rPr>
        <b val="true"/>
        <sz val="11"/>
        <color rgb="FF000000"/>
        <rFont val="Times New Roman"/>
        <family val="1"/>
        <charset val="1"/>
      </rPr>
      <t xml:space="preserve">Table 2.1 EFTA-Mercosur FTA: CO</t>
    </r>
    <r>
      <rPr>
        <b val="true"/>
        <vertAlign val="subscript"/>
        <sz val="11"/>
        <color rgb="FF000000"/>
        <rFont val="Times New Roman"/>
        <family val="1"/>
        <charset val="1"/>
      </rPr>
      <t xml:space="preserve">2</t>
    </r>
    <r>
      <rPr>
        <b val="true"/>
        <sz val="11"/>
        <color rgb="FF000000"/>
        <rFont val="Times New Roman"/>
        <family val="1"/>
        <charset val="1"/>
      </rPr>
      <t xml:space="preserve">-eq emissions from current trade volumes. Reference year 2018</t>
    </r>
  </si>
  <si>
    <t xml:space="preserve">Bilateral trade (export)</t>
  </si>
  <si>
    <r>
      <rPr>
        <b val="true"/>
        <sz val="11"/>
        <color rgb="FF000000"/>
        <rFont val="Times New Roman"/>
        <family val="1"/>
        <charset val="1"/>
      </rPr>
      <t xml:space="preserve">Table 2.2 EFTA-Mercosur FTA trade scenario: direct CO</t>
    </r>
    <r>
      <rPr>
        <b val="true"/>
        <vertAlign val="subscript"/>
        <sz val="11"/>
        <color rgb="FF000000"/>
        <rFont val="Times New Roman"/>
        <family val="1"/>
        <charset val="1"/>
      </rPr>
      <t xml:space="preserve">2</t>
    </r>
    <r>
      <rPr>
        <b val="true"/>
        <sz val="11"/>
        <color rgb="FF000000"/>
        <rFont val="Times New Roman"/>
        <family val="1"/>
        <charset val="1"/>
      </rPr>
      <t xml:space="preserve">-eq emissions from projected volumes</t>
    </r>
  </si>
  <si>
    <t xml:space="preserve">---(1,000 t Co2-eq / t)---</t>
  </si>
  <si>
    <r>
      <rPr>
        <b val="true"/>
        <sz val="11"/>
        <color rgb="FF000000"/>
        <rFont val="Times New Roman"/>
        <family val="1"/>
        <charset val="1"/>
      </rPr>
      <t xml:space="preserve">Table 2.3 EFTA-Mercosur FTA scenario: direct CO</t>
    </r>
    <r>
      <rPr>
        <b val="true"/>
        <vertAlign val="subscript"/>
        <sz val="11"/>
        <color rgb="FF000000"/>
        <rFont val="Times New Roman"/>
        <family val="1"/>
        <charset val="1"/>
      </rPr>
      <t xml:space="preserve">2</t>
    </r>
    <r>
      <rPr>
        <b val="true"/>
        <sz val="11"/>
        <color rgb="FF000000"/>
        <rFont val="Times New Roman"/>
        <family val="1"/>
        <charset val="1"/>
      </rPr>
      <t xml:space="preserve">-eq emissions net change</t>
    </r>
  </si>
  <si>
    <t xml:space="preserve">U.E.</t>
  </si>
  <si>
    <r>
      <rPr>
        <b val="true"/>
        <sz val="11"/>
        <color rgb="FF000000"/>
        <rFont val="Times New Roman"/>
        <family val="1"/>
        <charset val="1"/>
      </rPr>
      <t xml:space="preserve">Table 2.4 EFTA-Mercosur FTA scenario: CO</t>
    </r>
    <r>
      <rPr>
        <b val="true"/>
        <vertAlign val="subscript"/>
        <sz val="11"/>
        <color rgb="FF000000"/>
        <rFont val="Times New Roman"/>
        <family val="1"/>
        <charset val="1"/>
      </rPr>
      <t xml:space="preserve">2</t>
    </r>
    <r>
      <rPr>
        <b val="true"/>
        <sz val="11"/>
        <color rgb="FF000000"/>
        <rFont val="Times New Roman"/>
        <family val="1"/>
        <charset val="1"/>
      </rPr>
      <t xml:space="preserve">-eq emissions from projected volumes of production and trade</t>
    </r>
  </si>
  <si>
    <t xml:space="preserve">Increased Production</t>
  </si>
  <si>
    <t xml:space="preserve">Increased sea-freight trade</t>
  </si>
  <si>
    <r>
      <rPr>
        <b val="true"/>
        <sz val="11"/>
        <color rgb="FF000000"/>
        <rFont val="Times New Roman"/>
        <family val="1"/>
        <charset val="1"/>
      </rPr>
      <t xml:space="preserve">Table 2.5 EFTA-Mercosur FTA scenario: breakdown of estimated additional CO</t>
    </r>
    <r>
      <rPr>
        <b val="true"/>
        <vertAlign val="subscript"/>
        <sz val="11"/>
        <color rgb="FF000000"/>
        <rFont val="Times New Roman"/>
        <family val="1"/>
        <charset val="1"/>
      </rPr>
      <t xml:space="preserve">2</t>
    </r>
    <r>
      <rPr>
        <b val="true"/>
        <sz val="11"/>
        <color rgb="FF000000"/>
        <rFont val="Times New Roman"/>
        <family val="1"/>
        <charset val="1"/>
      </rPr>
      <t xml:space="preserve">-eq emissions per product and stage of production</t>
    </r>
  </si>
  <si>
    <t xml:space="preserve">Total excluding sea-fright</t>
  </si>
  <si>
    <t xml:space="preserve">Total including sea-fright</t>
  </si>
  <si>
    <r>
      <rPr>
        <i val="true"/>
        <sz val="9"/>
        <color rgb="FF000000"/>
        <rFont val="Times New Roman"/>
        <family val="1"/>
        <charset val="1"/>
      </rPr>
      <t xml:space="preserve">---(1,000 t Co</t>
    </r>
    <r>
      <rPr>
        <i val="true"/>
        <vertAlign val="subscript"/>
        <sz val="9"/>
        <color rgb="FF000000"/>
        <rFont val="Times New Roman"/>
        <family val="1"/>
        <charset val="1"/>
      </rPr>
      <t xml:space="preserve">2</t>
    </r>
    <r>
      <rPr>
        <i val="true"/>
        <sz val="9"/>
        <color rgb="FF000000"/>
        <rFont val="Times New Roman"/>
        <family val="1"/>
        <charset val="1"/>
      </rPr>
      <t xml:space="preserve">-eq)---</t>
    </r>
  </si>
  <si>
    <t xml:space="preserve">Table 3.1 EFTA-Mercosur FTA: Current production and trade. Reference year 2019.</t>
  </si>
  <si>
    <t xml:space="preserve">Current production</t>
  </si>
  <si>
    <t xml:space="preserve">---(1,000 t)---</t>
  </si>
  <si>
    <r>
      <rPr>
        <sz val="11"/>
        <color rgb="FF000000"/>
        <rFont val="Times New Roman"/>
        <family val="1"/>
        <charset val="1"/>
      </rPr>
      <t xml:space="preserve">Beef</t>
    </r>
    <r>
      <rPr>
        <vertAlign val="superscript"/>
        <sz val="11"/>
        <color rgb="FF000000"/>
        <rFont val="Times New Roman"/>
        <family val="1"/>
        <charset val="1"/>
      </rPr>
      <t xml:space="preserve">a</t>
    </r>
  </si>
  <si>
    <r>
      <rPr>
        <sz val="11"/>
        <color rgb="FF000000"/>
        <rFont val="Times New Roman"/>
        <family val="1"/>
        <charset val="1"/>
      </rPr>
      <t xml:space="preserve">Pork</t>
    </r>
    <r>
      <rPr>
        <vertAlign val="superscript"/>
        <sz val="11"/>
        <color rgb="FF000000"/>
        <rFont val="Times New Roman"/>
        <family val="1"/>
        <charset val="1"/>
      </rPr>
      <t xml:space="preserve">a</t>
    </r>
  </si>
  <si>
    <r>
      <rPr>
        <sz val="11"/>
        <color rgb="FF000000"/>
        <rFont val="Times New Roman"/>
        <family val="1"/>
        <charset val="1"/>
      </rPr>
      <t xml:space="preserve">Chicken</t>
    </r>
    <r>
      <rPr>
        <vertAlign val="superscript"/>
        <sz val="11"/>
        <color rgb="FF000000"/>
        <rFont val="Times New Roman"/>
        <family val="1"/>
        <charset val="1"/>
      </rPr>
      <t xml:space="preserve">a</t>
    </r>
  </si>
  <si>
    <t xml:space="preserve">Soybean Meal</t>
  </si>
  <si>
    <t xml:space="preserve">NA</t>
  </si>
  <si>
    <r>
      <rPr>
        <sz val="11"/>
        <color rgb="FF000000"/>
        <rFont val="Times New Roman"/>
        <family val="1"/>
        <charset val="1"/>
      </rPr>
      <t xml:space="preserve">Rice</t>
    </r>
    <r>
      <rPr>
        <vertAlign val="superscript"/>
        <sz val="11"/>
        <color rgb="FF000000"/>
        <rFont val="Times New Roman"/>
        <family val="1"/>
        <charset val="1"/>
      </rPr>
      <t xml:space="preserve">b</t>
    </r>
  </si>
  <si>
    <t xml:space="preserve">Juices</t>
  </si>
  <si>
    <t xml:space="preserve">Milk Powder</t>
  </si>
  <si>
    <t xml:space="preserve">Sources: production data are from FAOSTAT (the reference year for olive oil, molasses, groundnut oil, wine, butter, cheese, and milk powder is 2018). Fish data is from World Bank (reference year 2016). Butter data is from https://www.atlasbig.com/en-ie/countries-by-butter-production. Data for soybean meal production are from USDA (reference year 2020). Trade data is from UNCOMTRADE</t>
  </si>
  <si>
    <t xml:space="preserve">Table 3.2 EFTA-Mercosur FTA: Estimated impacts on production and trade.</t>
  </si>
  <si>
    <t xml:space="preserve">Estimated changes in production</t>
  </si>
  <si>
    <t xml:space="preserve">Estimated changes in bilateral trade (export)</t>
  </si>
  <si>
    <t xml:space="preserve">Notes</t>
  </si>
  <si>
    <t xml:space="preserve">(1)</t>
  </si>
  <si>
    <r>
      <rPr>
        <sz val="11"/>
        <color rgb="FF000000"/>
        <rFont val="Times New Roman"/>
        <family val="1"/>
        <charset val="1"/>
      </rPr>
      <t xml:space="preserve">Juices</t>
    </r>
    <r>
      <rPr>
        <vertAlign val="superscript"/>
        <sz val="11"/>
        <color rgb="FF000000"/>
        <rFont val="Times New Roman"/>
        <family val="1"/>
        <charset val="1"/>
      </rPr>
      <t xml:space="preserve">c</t>
    </r>
  </si>
  <si>
    <t xml:space="preserve">(2)</t>
  </si>
  <si>
    <t xml:space="preserve">Infant formula</t>
  </si>
  <si>
    <t xml:space="preserve">(1) Switzerland will grant Mercosur a quota of 1,500 tonnes duty-free, May-Aug  The WTI report for SECO says this will have no trade effect, but in 2019 Switzerland imported 0 tonnes, or at least there is no data.</t>
  </si>
  <si>
    <t xml:space="preserve">Table 3.3 Production and trade under EFTA-Mercosur FTA scenario.</t>
  </si>
  <si>
    <t xml:space="preserve">Estimated production</t>
  </si>
  <si>
    <t xml:space="preserve">Estimated Bilateral trade (export)</t>
  </si>
  <si>
    <t xml:space="preserve">Baby Food</t>
  </si>
  <si>
    <t xml:space="preserve">Table 3.4 Production and trade under EFTA-Mercosur FTA scenario (% change with respect to baseline).</t>
  </si>
  <si>
    <t xml:space="preserve">Table 4.1 Emission factors</t>
  </si>
  <si>
    <t xml:space="preserve">LUC and ILUC</t>
  </si>
  <si>
    <t xml:space="preserve">Farm</t>
  </si>
  <si>
    <t xml:space="preserve">Post-farm</t>
  </si>
  <si>
    <r>
      <rPr>
        <sz val="11"/>
        <color rgb="FF000000"/>
        <rFont val="Times New Roman"/>
        <family val="1"/>
        <charset val="1"/>
      </rPr>
      <t xml:space="preserve">Sea-freight</t>
    </r>
    <r>
      <rPr>
        <vertAlign val="superscript"/>
        <sz val="11"/>
        <color rgb="FF000000"/>
        <rFont val="Times New Roman"/>
        <family val="1"/>
        <charset val="1"/>
      </rPr>
      <t xml:space="preserve">1</t>
    </r>
  </si>
  <si>
    <t xml:space="preserve">Source</t>
  </si>
  <si>
    <r>
      <rPr>
        <i val="true"/>
        <sz val="9"/>
        <color rgb="FF000000"/>
        <rFont val="Times New Roman"/>
        <family val="1"/>
        <charset val="1"/>
      </rPr>
      <t xml:space="preserve">Kg. Co</t>
    </r>
    <r>
      <rPr>
        <i val="true"/>
        <vertAlign val="subscript"/>
        <sz val="9"/>
        <color rgb="FF000000"/>
        <rFont val="Times New Roman"/>
        <family val="1"/>
        <charset val="1"/>
      </rPr>
      <t xml:space="preserve">2</t>
    </r>
    <r>
      <rPr>
        <i val="true"/>
        <sz val="9"/>
        <color rgb="FF000000"/>
        <rFont val="Times New Roman"/>
        <family val="1"/>
        <charset val="1"/>
      </rPr>
      <t xml:space="preserve">-eq / kg. product</t>
    </r>
  </si>
  <si>
    <r>
      <rPr>
        <i val="true"/>
        <sz val="9"/>
        <color rgb="FF000000"/>
        <rFont val="Times New Roman"/>
        <family val="1"/>
        <charset val="1"/>
      </rPr>
      <t xml:space="preserve">Kg. Co</t>
    </r>
    <r>
      <rPr>
        <i val="true"/>
        <vertAlign val="subscript"/>
        <sz val="9"/>
        <color rgb="FF000000"/>
        <rFont val="Times New Roman"/>
        <family val="1"/>
        <charset val="1"/>
      </rPr>
      <t xml:space="preserve">2</t>
    </r>
    <r>
      <rPr>
        <i val="true"/>
        <sz val="9"/>
        <color rgb="FF000000"/>
        <rFont val="Times New Roman"/>
        <family val="1"/>
        <charset val="1"/>
      </rPr>
      <t xml:space="preserve">-eq / kg.product</t>
    </r>
  </si>
  <si>
    <t xml:space="preserve">Europe</t>
  </si>
  <si>
    <t xml:space="preserve">FAO, GLEAM emissions values</t>
  </si>
  <si>
    <t xml:space="preserve">Porter et al (2016)</t>
  </si>
  <si>
    <t xml:space="preserve">Pattara et al. (2016) - Assuming the carbon intensity of Latin America's olive oil equal to European oil; </t>
  </si>
  <si>
    <t xml:space="preserve">Based on data elaborated by Oleificio Zucchi (http://www.oleificiozucchi.it/cfp/eng/link/ARACHIDE.pdf) - Assuming the carbon intensity of Latin America's peanut oil equal to European oil.</t>
  </si>
  <si>
    <t xml:space="preserve">Da Silva and van der Werf (2010)</t>
  </si>
  <si>
    <t xml:space="preserve">Porter et al (2016), assuming equal to wheat</t>
  </si>
  <si>
    <t xml:space="preserve">FAOSTAT</t>
  </si>
  <si>
    <t xml:space="preserve">FAO (2010); Finnegan et al. (2017); Campos et al. (2019)</t>
  </si>
  <si>
    <t xml:space="preserve">Rein et al. (2010)</t>
  </si>
  <si>
    <t xml:space="preserve">Rana et al. (2019) - Mercosur values are assumed to be equal to European cherries</t>
  </si>
  <si>
    <t xml:space="preserve">Mujica et al. (2016)</t>
  </si>
  <si>
    <t xml:space="preserve">Frankowska et al. (2019)</t>
  </si>
  <si>
    <t xml:space="preserve">FAO (2010)</t>
  </si>
  <si>
    <t xml:space="preserve">Colman et al. (2009)</t>
  </si>
  <si>
    <r>
      <rPr>
        <sz val="10"/>
        <color rgb="FF000000"/>
        <rFont val="Times New Roman"/>
        <family val="1"/>
        <charset val="1"/>
      </rPr>
      <t xml:space="preserve">Cheese</t>
    </r>
    <r>
      <rPr>
        <vertAlign val="superscript"/>
        <sz val="10"/>
        <color rgb="FF000000"/>
        <rFont val="Times New Roman"/>
        <family val="1"/>
        <charset val="1"/>
      </rPr>
      <t xml:space="preserve">d</t>
    </r>
  </si>
  <si>
    <t xml:space="preserve">Marbach and Gaillac (2021)</t>
  </si>
  <si>
    <r>
      <rPr>
        <sz val="10"/>
        <color rgb="FF000000"/>
        <rFont val="Times New Roman"/>
        <family val="1"/>
        <charset val="1"/>
      </rPr>
      <t xml:space="preserve">Infant Formula</t>
    </r>
    <r>
      <rPr>
        <vertAlign val="superscript"/>
        <sz val="10"/>
        <color rgb="FF000000"/>
        <rFont val="Times New Roman"/>
        <family val="1"/>
        <charset val="1"/>
      </rPr>
      <t xml:space="preserve">e</t>
    </r>
  </si>
  <si>
    <t xml:space="preserve">Karlsson et al (2019)</t>
  </si>
  <si>
    <t xml:space="preserve">d) Cheese is assumed to be of emmental type</t>
  </si>
  <si>
    <t xml:space="preserve">e) Data for infant formula refer to France</t>
  </si>
  <si>
    <r>
      <rPr>
        <sz val="9"/>
        <color rgb="FF000000"/>
        <rFont val="Times New Roman"/>
        <family val="1"/>
        <charset val="1"/>
      </rPr>
      <t xml:space="preserve">1) ship freight data assumes an average transportation distance of 9945.7 km (Velazco-Bedoya </t>
    </r>
    <r>
      <rPr>
        <i val="true"/>
        <sz val="9"/>
        <color rgb="FF000000"/>
        <rFont val="Times New Roman"/>
        <family val="1"/>
        <charset val="1"/>
      </rPr>
      <t xml:space="preserve">et al.</t>
    </r>
    <r>
      <rPr>
        <sz val="9"/>
        <color rgb="FF000000"/>
        <rFont val="Times New Roman"/>
        <family val="1"/>
        <charset val="1"/>
      </rPr>
      <t xml:space="preserve">, 2013). Data for beef, pork, lamb and Poultry were retreived from Opio </t>
    </r>
    <r>
      <rPr>
        <i val="true"/>
        <sz val="9"/>
        <color rgb="FF000000"/>
        <rFont val="Times New Roman"/>
        <family val="1"/>
        <charset val="1"/>
      </rPr>
      <t xml:space="preserve">et al.</t>
    </r>
    <r>
      <rPr>
        <sz val="9"/>
        <color rgb="FF000000"/>
        <rFont val="Times New Roman"/>
        <family val="1"/>
        <charset val="1"/>
      </rPr>
      <t xml:space="preserve"> (2013), assuming that 50% of cargo ships were small-sized, and 50% were large; emissions for soybeans, maize, and wheat transportation has been assumed to be 0.007 kgCO2/ton*km, a value typical of large ships carrying solid cargo (Cefic and ECTA, 2011); emissions for olive oil, molasses, and groundnut oil were assumed to be equal to 0.014 kgCO2/ton*km (Cefic and ECTA, 2011). Emissions for cheese, honey, fruit juice and butter were assumed equal to the average emissions of refiregerated cargo ships (0.0129 kgCO2/ton*km) (</t>
    </r>
    <r>
      <rPr>
        <i val="true"/>
        <sz val="9"/>
        <color rgb="FF000000"/>
        <rFont val="Times New Roman"/>
        <family val="1"/>
        <charset val="1"/>
      </rPr>
      <t xml:space="preserve">ibid.</t>
    </r>
    <r>
      <rPr>
        <sz val="9"/>
        <color rgb="FF000000"/>
        <rFont val="Times New Roman"/>
        <family val="1"/>
        <charset val="1"/>
      </rPr>
      <t xml:space="preserve">). SMP and infant formula were assumed being transported through large conatiners, with emissions equal to 0.0125 kgCO2/ton*km) (</t>
    </r>
    <r>
      <rPr>
        <i val="true"/>
        <sz val="9"/>
        <color rgb="FF000000"/>
        <rFont val="Times New Roman"/>
        <family val="1"/>
        <charset val="1"/>
      </rPr>
      <t xml:space="preserve">ibid.</t>
    </r>
    <r>
      <rPr>
        <sz val="9"/>
        <color rgb="FF000000"/>
        <rFont val="Times New Roman"/>
        <family val="1"/>
        <charset val="1"/>
      </rPr>
      <t xml:space="preserve">). Data on the carbon footprint of apples tranportation is from Iriarte et al. (2021) - the same emission factor is assumed to apply to cherries, grapes, and pears. Data for potatoes and onions were assumed to be equal to melon's emission factor from Brazil (Gössling et al., 2011). Data for wine is from Colman et al. (2009). Data for seafood transportation is from Winther et al. (2009)</t>
    </r>
  </si>
  <si>
    <t xml:space="preserve">References</t>
  </si>
  <si>
    <r>
      <rPr>
        <sz val="10"/>
        <color rgb="FF222222"/>
        <rFont val="Arial"/>
        <family val="2"/>
        <charset val="1"/>
      </rPr>
      <t xml:space="preserve">Campos, S., Weinschutz, R., Cherubini, E., &amp; Mathias, A. L. (2019). Comparative evaluation of the carbon footprint from margarine and butter production in southern Brazil. </t>
    </r>
    <r>
      <rPr>
        <i val="true"/>
        <sz val="10"/>
        <color rgb="FF222222"/>
        <rFont val="Arial"/>
        <family val="2"/>
        <charset val="1"/>
      </rPr>
      <t xml:space="preserve">Engenharia Sanitaria e Ambiental</t>
    </r>
    <r>
      <rPr>
        <sz val="10"/>
        <color rgb="FF222222"/>
        <rFont val="Arial"/>
        <family val="2"/>
        <charset val="1"/>
      </rPr>
      <t xml:space="preserve">, </t>
    </r>
    <r>
      <rPr>
        <i val="true"/>
        <sz val="10"/>
        <color rgb="FF222222"/>
        <rFont val="Arial"/>
        <family val="2"/>
        <charset val="1"/>
      </rPr>
      <t xml:space="preserve">24</t>
    </r>
    <r>
      <rPr>
        <sz val="10"/>
        <color rgb="FF222222"/>
        <rFont val="Arial"/>
        <family val="2"/>
        <charset val="1"/>
      </rPr>
      <t xml:space="preserve">(1), 93-100.</t>
    </r>
  </si>
  <si>
    <r>
      <rPr>
        <sz val="10"/>
        <color rgb="FF222222"/>
        <rFont val="Arial"/>
        <family val="2"/>
        <charset val="1"/>
      </rPr>
      <t xml:space="preserve">Rein, P. W. (2010). The carbon footprint of sugar. In </t>
    </r>
    <r>
      <rPr>
        <i val="true"/>
        <sz val="10"/>
        <color rgb="FF222222"/>
        <rFont val="Arial"/>
        <family val="2"/>
        <charset val="1"/>
      </rPr>
      <t xml:space="preserve">Proc. Int. Soc. Sugar Cane Technol</t>
    </r>
    <r>
      <rPr>
        <sz val="10"/>
        <color rgb="FF222222"/>
        <rFont val="Arial"/>
        <family val="2"/>
        <charset val="1"/>
      </rPr>
      <t xml:space="preserve"> (Vol. 27, p. 15).</t>
    </r>
  </si>
  <si>
    <r>
      <rPr>
        <sz val="10"/>
        <color rgb="FF222222"/>
        <rFont val="Arial"/>
        <family val="2"/>
        <charset val="1"/>
      </rPr>
      <t xml:space="preserve">Iriarte, A., Yáñez, P., Villalobos, P., Huenchuleo, C., &amp; Rebolledo-Leiva, R. (2021). Carbon Footprint of Southern Hemisphere Fruit Exported to Europe: The Case of Chilean Apple to the UK. </t>
    </r>
    <r>
      <rPr>
        <i val="true"/>
        <sz val="10"/>
        <color rgb="FF222222"/>
        <rFont val="Arial"/>
        <family val="2"/>
        <charset val="1"/>
      </rPr>
      <t xml:space="preserve">Journal of Cleaner Production</t>
    </r>
    <r>
      <rPr>
        <sz val="10"/>
        <color rgb="FF222222"/>
        <rFont val="Arial"/>
        <family val="2"/>
        <charset val="1"/>
      </rPr>
      <t xml:space="preserve">, 126118.</t>
    </r>
  </si>
  <si>
    <r>
      <rPr>
        <sz val="10"/>
        <color rgb="FF222222"/>
        <rFont val="Arial"/>
        <family val="2"/>
        <charset val="1"/>
      </rPr>
      <t xml:space="preserve">Rana, R. L., Andriano, A. M., Giungato, P., &amp; Tricase, C. (2019). Carbon footprint of processed sweet cherries (Prunus avium L.): From nursery to market. </t>
    </r>
    <r>
      <rPr>
        <i val="true"/>
        <sz val="10"/>
        <color rgb="FF222222"/>
        <rFont val="Arial"/>
        <family val="2"/>
        <charset val="1"/>
      </rPr>
      <t xml:space="preserve">Journal of Cleaner Production</t>
    </r>
    <r>
      <rPr>
        <sz val="10"/>
        <color rgb="FF222222"/>
        <rFont val="Arial"/>
        <family val="2"/>
        <charset val="1"/>
      </rPr>
      <t xml:space="preserve">, </t>
    </r>
    <r>
      <rPr>
        <i val="true"/>
        <sz val="10"/>
        <color rgb="FF222222"/>
        <rFont val="Arial"/>
        <family val="2"/>
        <charset val="1"/>
      </rPr>
      <t xml:space="preserve">227</t>
    </r>
    <r>
      <rPr>
        <sz val="10"/>
        <color rgb="FF222222"/>
        <rFont val="Arial"/>
        <family val="2"/>
        <charset val="1"/>
      </rPr>
      <t xml:space="preserve">, 900-910.</t>
    </r>
  </si>
  <si>
    <r>
      <rPr>
        <sz val="10"/>
        <color rgb="FF222222"/>
        <rFont val="Arial"/>
        <family val="2"/>
        <charset val="1"/>
      </rPr>
      <t xml:space="preserve">Gössling, S., Garrod, B., Aall, C., Hille, J., &amp; Peeters, P. (2011). Food management in tourism: Reducing tourism’s carbon ‘foodprint’. </t>
    </r>
    <r>
      <rPr>
        <i val="true"/>
        <sz val="10"/>
        <color rgb="FF222222"/>
        <rFont val="Arial"/>
        <family val="2"/>
        <charset val="1"/>
      </rPr>
      <t xml:space="preserve">Tourism Management</t>
    </r>
    <r>
      <rPr>
        <sz val="10"/>
        <color rgb="FF222222"/>
        <rFont val="Arial"/>
        <family val="2"/>
        <charset val="1"/>
      </rPr>
      <t xml:space="preserve">, </t>
    </r>
    <r>
      <rPr>
        <i val="true"/>
        <sz val="10"/>
        <color rgb="FF222222"/>
        <rFont val="Arial"/>
        <family val="2"/>
        <charset val="1"/>
      </rPr>
      <t xml:space="preserve">32</t>
    </r>
    <r>
      <rPr>
        <sz val="10"/>
        <color rgb="FF222222"/>
        <rFont val="Arial"/>
        <family val="2"/>
        <charset val="1"/>
      </rPr>
      <t xml:space="preserve">(3), 534-543.</t>
    </r>
  </si>
  <si>
    <r>
      <rPr>
        <sz val="10"/>
        <color rgb="FF222222"/>
        <rFont val="Arial"/>
        <family val="2"/>
        <charset val="1"/>
      </rPr>
      <t xml:space="preserve">Mujica, M., Blanco, G., &amp; Santalla, E. (2016). Carbon footprint of honey produced in Argentina. </t>
    </r>
    <r>
      <rPr>
        <i val="true"/>
        <sz val="10"/>
        <color rgb="FF222222"/>
        <rFont val="Arial"/>
        <family val="2"/>
        <charset val="1"/>
      </rPr>
      <t xml:space="preserve">Journal of Cleaner Production</t>
    </r>
    <r>
      <rPr>
        <sz val="10"/>
        <color rgb="FF222222"/>
        <rFont val="Arial"/>
        <family val="2"/>
        <charset val="1"/>
      </rPr>
      <t xml:space="preserve">, </t>
    </r>
    <r>
      <rPr>
        <i val="true"/>
        <sz val="10"/>
        <color rgb="FF222222"/>
        <rFont val="Arial"/>
        <family val="2"/>
        <charset val="1"/>
      </rPr>
      <t xml:space="preserve">116</t>
    </r>
    <r>
      <rPr>
        <sz val="10"/>
        <color rgb="FF222222"/>
        <rFont val="Arial"/>
        <family val="2"/>
        <charset val="1"/>
      </rPr>
      <t xml:space="preserve">, 50-60.</t>
    </r>
  </si>
  <si>
    <r>
      <rPr>
        <sz val="10"/>
        <color rgb="FF222222"/>
        <rFont val="Arial"/>
        <family val="2"/>
        <charset val="1"/>
      </rPr>
      <t xml:space="preserve">Frankowska, A., Jeswani, H. K., &amp; Azapagic, A. (2019). Life cycle environmental impacts of fruits consumption in the UK. </t>
    </r>
    <r>
      <rPr>
        <i val="true"/>
        <sz val="10"/>
        <color rgb="FF222222"/>
        <rFont val="Arial"/>
        <family val="2"/>
        <charset val="1"/>
      </rPr>
      <t xml:space="preserve">Journal of environmental management</t>
    </r>
    <r>
      <rPr>
        <sz val="10"/>
        <color rgb="FF222222"/>
        <rFont val="Arial"/>
        <family val="2"/>
        <charset val="1"/>
      </rPr>
      <t xml:space="preserve">, </t>
    </r>
    <r>
      <rPr>
        <i val="true"/>
        <sz val="10"/>
        <color rgb="FF222222"/>
        <rFont val="Arial"/>
        <family val="2"/>
        <charset val="1"/>
      </rPr>
      <t xml:space="preserve">248</t>
    </r>
    <r>
      <rPr>
        <sz val="10"/>
        <color rgb="FF222222"/>
        <rFont val="Arial"/>
        <family val="2"/>
        <charset val="1"/>
      </rPr>
      <t xml:space="preserve">, 109111.</t>
    </r>
  </si>
  <si>
    <r>
      <rPr>
        <sz val="10"/>
        <color rgb="FF222222"/>
        <rFont val="Arial"/>
        <family val="2"/>
        <charset val="1"/>
      </rPr>
      <t xml:space="preserve">Colman, Tyler, and Pablo Päster. "Red, white, and ‘green’: the cost of greenhouse gas emissions in the global wine trade." </t>
    </r>
    <r>
      <rPr>
        <i val="true"/>
        <sz val="10"/>
        <color rgb="FF222222"/>
        <rFont val="Arial"/>
        <family val="2"/>
        <charset val="1"/>
      </rPr>
      <t xml:space="preserve">Journal of Wine Research</t>
    </r>
    <r>
      <rPr>
        <sz val="10"/>
        <color rgb="FF222222"/>
        <rFont val="Arial"/>
        <family val="2"/>
        <charset val="1"/>
      </rPr>
      <t xml:space="preserve"> 20, no. 1 (2009): 15-26.</t>
    </r>
  </si>
  <si>
    <r>
      <rPr>
        <sz val="10"/>
        <color rgb="FF222222"/>
        <rFont val="Arial"/>
        <family val="2"/>
        <charset val="1"/>
      </rPr>
      <t xml:space="preserve">Winther, U., Ziegler, F., Hognes, E. S., Emanuelsson, A., Sund, V., &amp; Ellingsen, H. (2009). Carbon footprint and energy use of Norwegian seafood products. </t>
    </r>
    <r>
      <rPr>
        <i val="true"/>
        <sz val="10"/>
        <color rgb="FF222222"/>
        <rFont val="Arial"/>
        <family val="2"/>
        <charset val="1"/>
      </rPr>
      <t xml:space="preserve">SINTEF Fisheries and aquaculture</t>
    </r>
    <r>
      <rPr>
        <sz val="10"/>
        <color rgb="FF222222"/>
        <rFont val="Arial"/>
        <family val="2"/>
        <charset val="1"/>
      </rPr>
      <t xml:space="preserve">, </t>
    </r>
    <r>
      <rPr>
        <i val="true"/>
        <sz val="10"/>
        <color rgb="FF222222"/>
        <rFont val="Arial"/>
        <family val="2"/>
        <charset val="1"/>
      </rPr>
      <t xml:space="preserve">32</t>
    </r>
    <r>
      <rPr>
        <sz val="10"/>
        <color rgb="FF222222"/>
        <rFont val="Arial"/>
        <family val="2"/>
        <charset val="1"/>
      </rPr>
      <t xml:space="preserve">.</t>
    </r>
  </si>
  <si>
    <r>
      <rPr>
        <sz val="10"/>
        <color rgb="FF222222"/>
        <rFont val="Times New Roman"/>
        <family val="1"/>
        <charset val="1"/>
      </rPr>
      <t xml:space="preserve">Campos, S., Weinschutz, R., Cherubini, E., &amp; Mathias, A. L. (2019). Comparative evaluation of the carbon footprint from margarine and butter production in southern Brazil. </t>
    </r>
    <r>
      <rPr>
        <i val="true"/>
        <sz val="10"/>
        <color rgb="FF222222"/>
        <rFont val="Times New Roman"/>
        <family val="1"/>
        <charset val="1"/>
      </rPr>
      <t xml:space="preserve">Engenharia Sanitaria e Ambiental</t>
    </r>
    <r>
      <rPr>
        <sz val="10"/>
        <color rgb="FF222222"/>
        <rFont val="Times New Roman"/>
        <family val="1"/>
        <charset val="1"/>
      </rPr>
      <t xml:space="preserve">, </t>
    </r>
    <r>
      <rPr>
        <i val="true"/>
        <sz val="10"/>
        <color rgb="FF222222"/>
        <rFont val="Times New Roman"/>
        <family val="1"/>
        <charset val="1"/>
      </rPr>
      <t xml:space="preserve">24</t>
    </r>
    <r>
      <rPr>
        <sz val="10"/>
        <color rgb="FF222222"/>
        <rFont val="Times New Roman"/>
        <family val="1"/>
        <charset val="1"/>
      </rPr>
      <t xml:space="preserve">(1), 93-100.</t>
    </r>
  </si>
  <si>
    <r>
      <rPr>
        <sz val="10"/>
        <color rgb="FF000000"/>
        <rFont val="Times New Roman"/>
        <family val="1"/>
        <charset val="1"/>
      </rPr>
      <t xml:space="preserve">Cefic and ECTA. (2011). </t>
    </r>
    <r>
      <rPr>
        <i val="true"/>
        <sz val="10"/>
        <color rgb="FF000000"/>
        <rFont val="Times New Roman"/>
        <family val="1"/>
        <charset val="1"/>
      </rPr>
      <t xml:space="preserve">Guidelines for Measuring and Managing CO2</t>
    </r>
  </si>
  <si>
    <r>
      <rPr>
        <i val="true"/>
        <sz val="10"/>
        <color rgb="FF000000"/>
        <rFont val="Times New Roman"/>
        <family val="1"/>
        <charset val="1"/>
      </rPr>
      <t xml:space="preserve">Emission from Freight Transport Operations. </t>
    </r>
    <r>
      <rPr>
        <sz val="10"/>
        <color rgb="FF000000"/>
        <rFont val="Times New Roman"/>
        <family val="1"/>
        <charset val="1"/>
      </rPr>
      <t xml:space="preserve">Issue 1 / March 2011.  https://www.ecta.com/resources/Documents/Best%20Practices%20Guidelines/guideline_for_measuring_and_managing_co2.pdf </t>
    </r>
  </si>
  <si>
    <r>
      <rPr>
        <sz val="10"/>
        <color rgb="FF222222"/>
        <rFont val="Times New Roman"/>
        <family val="1"/>
        <charset val="1"/>
      </rPr>
      <t xml:space="preserve">Colman, Tyler, and Pablo Päster. "Red, white, and ‘green’: the cost of greenhouse gas emissions in the global wine trade." </t>
    </r>
    <r>
      <rPr>
        <i val="true"/>
        <sz val="10"/>
        <color rgb="FF222222"/>
        <rFont val="Times New Roman"/>
        <family val="1"/>
        <charset val="1"/>
      </rPr>
      <t xml:space="preserve">Journal of Wine Research</t>
    </r>
    <r>
      <rPr>
        <sz val="10"/>
        <color rgb="FF222222"/>
        <rFont val="Times New Roman"/>
        <family val="1"/>
        <charset val="1"/>
      </rPr>
      <t xml:space="preserve"> 20, no. 1 (2009): 15-26.</t>
    </r>
  </si>
  <si>
    <r>
      <rPr>
        <sz val="10"/>
        <color rgb="FF000000"/>
        <rFont val="Times New Roman"/>
        <family val="1"/>
        <charset val="1"/>
      </rPr>
      <t xml:space="preserve">D.M. Velazco-Bedoya D.M., P.M. Campos, S. De Zen, C. Deblitz (2013). </t>
    </r>
    <r>
      <rPr>
        <i val="true"/>
        <sz val="10"/>
        <color rgb="FF000000"/>
        <rFont val="Times New Roman"/>
        <family val="1"/>
        <charset val="1"/>
      </rPr>
      <t xml:space="preserve">Transport and CO2 Emission: beef logistics from Brazil to Europe.</t>
    </r>
    <r>
      <rPr>
        <sz val="10"/>
        <color rgb="FF000000"/>
        <rFont val="Times New Roman"/>
        <family val="1"/>
        <charset val="1"/>
      </rPr>
      <t xml:space="preserve"> Paper presented at the 22nd Conference on Production Research. 28/07/2013-01/08/2013. Iguassu Falls, Paraná (Brazil).</t>
    </r>
  </si>
  <si>
    <r>
      <rPr>
        <sz val="10"/>
        <color rgb="FF000000"/>
        <rFont val="Times New Roman"/>
        <family val="1"/>
        <charset val="1"/>
      </rPr>
      <t xml:space="preserve">Da Silva, V. P., van der Werf, H. M., Spies, A., &amp; Soares, S. R. (2010). Variability in environmental impacts of Brazilian soybean according to crop production and transport scenarios. </t>
    </r>
    <r>
      <rPr>
        <i val="true"/>
        <sz val="10"/>
        <color rgb="FF000000"/>
        <rFont val="Times New Roman"/>
        <family val="1"/>
        <charset val="1"/>
      </rPr>
      <t xml:space="preserve">Journal of environmental management</t>
    </r>
    <r>
      <rPr>
        <sz val="10"/>
        <color rgb="FF000000"/>
        <rFont val="Times New Roman"/>
        <family val="1"/>
        <charset val="1"/>
      </rPr>
      <t xml:space="preserve">, </t>
    </r>
    <r>
      <rPr>
        <i val="true"/>
        <sz val="10"/>
        <color rgb="FF000000"/>
        <rFont val="Times New Roman"/>
        <family val="1"/>
        <charset val="1"/>
      </rPr>
      <t xml:space="preserve">91</t>
    </r>
    <r>
      <rPr>
        <sz val="10"/>
        <color rgb="FF000000"/>
        <rFont val="Times New Roman"/>
        <family val="1"/>
        <charset val="1"/>
      </rPr>
      <t xml:space="preserve">(9), 1831-1839.</t>
    </r>
  </si>
  <si>
    <r>
      <rPr>
        <sz val="10"/>
        <color rgb="FF000000"/>
        <rFont val="Times New Roman"/>
        <family val="1"/>
        <charset val="1"/>
      </rPr>
      <t xml:space="preserve">Epure (2019). </t>
    </r>
    <r>
      <rPr>
        <i val="true"/>
        <sz val="10"/>
        <color rgb="FF000000"/>
        <rFont val="Times New Roman"/>
        <family val="1"/>
        <charset val="1"/>
      </rPr>
      <t xml:space="preserve">European Renewable Ethanol. Key Figures 2018.</t>
    </r>
    <r>
      <rPr>
        <sz val="10"/>
        <color rgb="FF000000"/>
        <rFont val="Times New Roman"/>
        <family val="1"/>
        <charset val="1"/>
      </rPr>
      <t xml:space="preserve"> https://epure.org/media/1920/190828-def-data-statistics-2018-infographic.pdf</t>
    </r>
  </si>
  <si>
    <r>
      <rPr>
        <sz val="10"/>
        <color rgb="FF000000"/>
        <rFont val="Times New Roman"/>
        <family val="1"/>
        <charset val="1"/>
      </rPr>
      <t xml:space="preserve">FAO (2010). </t>
    </r>
    <r>
      <rPr>
        <i val="true"/>
        <sz val="10"/>
        <color rgb="FF000000"/>
        <rFont val="Times New Roman"/>
        <family val="1"/>
        <charset val="1"/>
      </rPr>
      <t xml:space="preserve">Greenhouse Gas Emissions from the Dairy Sector A Life Cycle Assessment. </t>
    </r>
    <r>
      <rPr>
        <sz val="10"/>
        <color rgb="FF000000"/>
        <rFont val="Times New Roman"/>
        <family val="1"/>
        <charset val="1"/>
      </rPr>
      <t xml:space="preserve">Food and Agriculture Organization, Rome.</t>
    </r>
  </si>
  <si>
    <r>
      <rPr>
        <sz val="10"/>
        <color rgb="FF000000"/>
        <rFont val="Times New Roman"/>
        <family val="1"/>
        <charset val="1"/>
      </rPr>
      <t xml:space="preserve">Finnegan, W., Goggins, J., Clifford, E., &amp; Zhan, X. (2017). Environmental impacts of milk powder and butter manufactured in the Republic of Ireland. </t>
    </r>
    <r>
      <rPr>
        <i val="true"/>
        <sz val="10"/>
        <color rgb="FF000000"/>
        <rFont val="Times New Roman"/>
        <family val="1"/>
        <charset val="1"/>
      </rPr>
      <t xml:space="preserve">Science of the Total Environment</t>
    </r>
    <r>
      <rPr>
        <sz val="10"/>
        <color rgb="FF000000"/>
        <rFont val="Times New Roman"/>
        <family val="1"/>
        <charset val="1"/>
      </rPr>
      <t xml:space="preserve">, </t>
    </r>
    <r>
      <rPr>
        <i val="true"/>
        <sz val="10"/>
        <color rgb="FF000000"/>
        <rFont val="Times New Roman"/>
        <family val="1"/>
        <charset val="1"/>
      </rPr>
      <t xml:space="preserve">579</t>
    </r>
    <r>
      <rPr>
        <sz val="10"/>
        <color rgb="FF000000"/>
        <rFont val="Times New Roman"/>
        <family val="1"/>
        <charset val="1"/>
      </rPr>
      <t xml:space="preserve">, 159-168.</t>
    </r>
  </si>
  <si>
    <r>
      <rPr>
        <sz val="10"/>
        <color rgb="FF222222"/>
        <rFont val="Times New Roman"/>
        <family val="1"/>
        <charset val="1"/>
      </rPr>
      <t xml:space="preserve">Frankowska, A., Jeswani, H. K., &amp; Azapagic, A. (2019). Life cycle environmental impacts of fruits consumption in the UK. </t>
    </r>
    <r>
      <rPr>
        <i val="true"/>
        <sz val="10"/>
        <color rgb="FF222222"/>
        <rFont val="Times New Roman"/>
        <family val="1"/>
        <charset val="1"/>
      </rPr>
      <t xml:space="preserve">Journal of environmental management</t>
    </r>
    <r>
      <rPr>
        <sz val="10"/>
        <color rgb="FF222222"/>
        <rFont val="Times New Roman"/>
        <family val="1"/>
        <charset val="1"/>
      </rPr>
      <t xml:space="preserve">, </t>
    </r>
    <r>
      <rPr>
        <i val="true"/>
        <sz val="10"/>
        <color rgb="FF222222"/>
        <rFont val="Times New Roman"/>
        <family val="1"/>
        <charset val="1"/>
      </rPr>
      <t xml:space="preserve">248</t>
    </r>
    <r>
      <rPr>
        <sz val="10"/>
        <color rgb="FF222222"/>
        <rFont val="Times New Roman"/>
        <family val="1"/>
        <charset val="1"/>
      </rPr>
      <t xml:space="preserve">, 109111.</t>
    </r>
  </si>
  <si>
    <r>
      <rPr>
        <sz val="10"/>
        <color rgb="FF000000"/>
        <rFont val="Times New Roman"/>
        <family val="1"/>
        <charset val="1"/>
      </rPr>
      <t xml:space="preserve">GIRA (2018). </t>
    </r>
    <r>
      <rPr>
        <i val="true"/>
        <sz val="10"/>
        <color rgb="FF000000"/>
        <rFont val="Times New Roman"/>
        <family val="1"/>
        <charset val="1"/>
      </rPr>
      <t xml:space="preserve">Global infant formula products market: estimations and forecasts for production and consumption. </t>
    </r>
    <r>
      <rPr>
        <sz val="10"/>
        <color rgb="FF000000"/>
        <rFont val="Times New Roman"/>
        <family val="1"/>
        <charset val="1"/>
      </rPr>
      <t xml:space="preserve">July 2018. https://www.google.com/url?sa=t&amp;rct=j&amp;q=&amp;esrc=s&amp;source=web&amp;cd=1&amp;ved=2ahUKEwi-vKbxicTlAhWGZd8KHVEuB1oQFjAAegQIABAC&amp;url=https%3A%2F%2Fwww.girafood.com%2Fwp-content%2Fuploads%2F2018%2F09%2FGIRA_ChinaDairy_GlobalInfantFormulaProductsMarketEN_June2018.pdf&amp;usg=AOvVaw0XqTcff7u4jvwBrx6vNQho</t>
    </r>
  </si>
  <si>
    <r>
      <rPr>
        <sz val="10"/>
        <color rgb="FF222222"/>
        <rFont val="Times New Roman"/>
        <family val="1"/>
        <charset val="1"/>
      </rPr>
      <t xml:space="preserve">Gössling, S., Garrod, B., Aall, C., Hille, J., &amp; Peeters, P. (2011). Food management in tourism: Reducing tourism’s carbon ‘foodprint’. </t>
    </r>
    <r>
      <rPr>
        <i val="true"/>
        <sz val="10"/>
        <color rgb="FF222222"/>
        <rFont val="Times New Roman"/>
        <family val="1"/>
        <charset val="1"/>
      </rPr>
      <t xml:space="preserve">Tourism Management</t>
    </r>
    <r>
      <rPr>
        <sz val="10"/>
        <color rgb="FF222222"/>
        <rFont val="Times New Roman"/>
        <family val="1"/>
        <charset val="1"/>
      </rPr>
      <t xml:space="preserve">, </t>
    </r>
    <r>
      <rPr>
        <i val="true"/>
        <sz val="10"/>
        <color rgb="FF222222"/>
        <rFont val="Times New Roman"/>
        <family val="1"/>
        <charset val="1"/>
      </rPr>
      <t xml:space="preserve">32</t>
    </r>
    <r>
      <rPr>
        <sz val="10"/>
        <color rgb="FF222222"/>
        <rFont val="Times New Roman"/>
        <family val="1"/>
        <charset val="1"/>
      </rPr>
      <t xml:space="preserve">(3), 534-543.</t>
    </r>
  </si>
  <si>
    <r>
      <rPr>
        <sz val="10"/>
        <color rgb="FF222222"/>
        <rFont val="Times New Roman"/>
        <family val="1"/>
        <charset val="1"/>
      </rPr>
      <t xml:space="preserve">Iriarte, A., Yáñez, P., Villalobos, P., Huenchuleo, C., &amp; Rebolledo-Leiva, R. (2021). Carbon Footprint of Southern Hemisphere Fruit Exported to Europe: The Case of Chilean Apple to the UK. </t>
    </r>
    <r>
      <rPr>
        <i val="true"/>
        <sz val="10"/>
        <color rgb="FF222222"/>
        <rFont val="Times New Roman"/>
        <family val="1"/>
        <charset val="1"/>
      </rPr>
      <t xml:space="preserve">Journal of Cleaner Production</t>
    </r>
    <r>
      <rPr>
        <sz val="10"/>
        <color rgb="FF222222"/>
        <rFont val="Times New Roman"/>
        <family val="1"/>
        <charset val="1"/>
      </rPr>
      <t xml:space="preserve">, 126118.</t>
    </r>
  </si>
  <si>
    <r>
      <rPr>
        <sz val="10"/>
        <color rgb="FF000000"/>
        <rFont val="Times New Roman"/>
        <family val="1"/>
        <charset val="1"/>
      </rPr>
      <t xml:space="preserve">Karlsson, J. O., Garnett, T., Rollins, N. C., &amp; Röös, E. (2019). The carbon footprint of breastmilk substitutes in comparison with breastfeeding. </t>
    </r>
    <r>
      <rPr>
        <i val="true"/>
        <sz val="10"/>
        <color rgb="FF000000"/>
        <rFont val="Times New Roman"/>
        <family val="1"/>
        <charset val="1"/>
      </rPr>
      <t xml:space="preserve">Journal of cleaner production, 222,</t>
    </r>
    <r>
      <rPr>
        <sz val="10"/>
        <color rgb="FF000000"/>
        <rFont val="Times New Roman"/>
        <family val="1"/>
        <charset val="1"/>
      </rPr>
      <t xml:space="preserve"> 436-445.</t>
    </r>
  </si>
  <si>
    <r>
      <rPr>
        <sz val="10"/>
        <color rgb="FF000000"/>
        <rFont val="Times New Roman"/>
        <family val="1"/>
        <charset val="1"/>
      </rPr>
      <t xml:space="preserve">Kirkpatrick C., and C. George (2009, p. 35). </t>
    </r>
    <r>
      <rPr>
        <i val="true"/>
        <sz val="10"/>
        <color rgb="FF000000"/>
        <rFont val="Times New Roman"/>
        <family val="1"/>
        <charset val="1"/>
      </rPr>
      <t xml:space="preserve">TRADE SUSTAINABILITY IMPACT ASSESSMENT (SIA) OF THE ASSOCIATION AGREEMENT UNDER NEGOTIATION BETWEEN THE EUROPEAN COMMUNITY AND MERCOSUR. </t>
    </r>
    <r>
      <rPr>
        <sz val="10"/>
        <color rgb="FF000000"/>
        <rFont val="Times New Roman"/>
        <family val="1"/>
        <charset val="1"/>
      </rPr>
      <t xml:space="preserve">FINAL REPORT, March 2009. https://trade.ec.europa.eu/doclib/docs/2009/april/tradoc_142921.pdf.</t>
    </r>
  </si>
  <si>
    <r>
      <rPr>
        <sz val="10"/>
        <color rgb="FF000000"/>
        <rFont val="Times New Roman"/>
        <family val="1"/>
        <charset val="1"/>
      </rPr>
      <t xml:space="preserve">LSE (2019). </t>
    </r>
    <r>
      <rPr>
        <i val="true"/>
        <sz val="10"/>
        <color rgb="FF000000"/>
        <rFont val="Times New Roman"/>
        <family val="1"/>
        <charset val="1"/>
      </rPr>
      <t xml:space="preserve">Sustainability Impact Assessment in Support of the Association Agreement Negotiations between the European Union and Mercosur. </t>
    </r>
    <r>
      <rPr>
        <sz val="10"/>
        <color rgb="FF000000"/>
        <rFont val="Times New Roman"/>
        <family val="1"/>
        <charset val="1"/>
      </rPr>
      <t xml:space="preserve">Draft Interim Report ▪ 03 October 2019.</t>
    </r>
  </si>
  <si>
    <r>
      <rPr>
        <sz val="10"/>
        <color rgb="FF222222"/>
        <rFont val="Arial"/>
        <family val="2"/>
        <charset val="1"/>
      </rPr>
      <t xml:space="preserve">Marbach, S., &amp; Gaillac, R. (2021). The carbon footprint of meat and dairy proteins: a practical perspective to guide low carbon footprint dietary choices. </t>
    </r>
    <r>
      <rPr>
        <i val="true"/>
        <sz val="10"/>
        <color rgb="FF222222"/>
        <rFont val="Arial"/>
        <family val="2"/>
        <charset val="1"/>
      </rPr>
      <t xml:space="preserve">bioRxiv</t>
    </r>
    <r>
      <rPr>
        <sz val="10"/>
        <color rgb="FF222222"/>
        <rFont val="Arial"/>
        <family val="2"/>
        <charset val="1"/>
      </rPr>
      <t xml:space="preserve">.</t>
    </r>
  </si>
  <si>
    <r>
      <rPr>
        <sz val="10"/>
        <color rgb="FF000000"/>
        <rFont val="Times New Roman"/>
        <family val="1"/>
        <charset val="1"/>
      </rPr>
      <t xml:space="preserve">Mekonnen, M. M., Romanelli, T. L., Ray, C., Hoekstra, A. Y., Liska, A. J., &amp; Neale, C. M. (2018). Water, energy, and carbon footprints of bioethanol from the US and Brazil. </t>
    </r>
    <r>
      <rPr>
        <i val="true"/>
        <sz val="10"/>
        <color rgb="FF000000"/>
        <rFont val="Times New Roman"/>
        <family val="1"/>
        <charset val="1"/>
      </rPr>
      <t xml:space="preserve">Environmental science &amp; technology</t>
    </r>
    <r>
      <rPr>
        <sz val="10"/>
        <color rgb="FF000000"/>
        <rFont val="Times New Roman"/>
        <family val="1"/>
        <charset val="1"/>
      </rPr>
      <t xml:space="preserve">, </t>
    </r>
    <r>
      <rPr>
        <i val="true"/>
        <sz val="10"/>
        <color rgb="FF000000"/>
        <rFont val="Times New Roman"/>
        <family val="1"/>
        <charset val="1"/>
      </rPr>
      <t xml:space="preserve">52</t>
    </r>
    <r>
      <rPr>
        <sz val="10"/>
        <color rgb="FF000000"/>
        <rFont val="Times New Roman"/>
        <family val="1"/>
        <charset val="1"/>
      </rPr>
      <t xml:space="preserve">(24), 14508-14518.</t>
    </r>
  </si>
  <si>
    <r>
      <rPr>
        <sz val="10"/>
        <color rgb="FF222222"/>
        <rFont val="Times New Roman"/>
        <family val="1"/>
        <charset val="1"/>
      </rPr>
      <t xml:space="preserve">Mujica, M., Blanco, G., &amp; Santalla, E. (2016). Carbon footprint of honey produced in Argentina. </t>
    </r>
    <r>
      <rPr>
        <i val="true"/>
        <sz val="10"/>
        <color rgb="FF222222"/>
        <rFont val="Times New Roman"/>
        <family val="1"/>
        <charset val="1"/>
      </rPr>
      <t xml:space="preserve">Journal of Cleaner Production</t>
    </r>
    <r>
      <rPr>
        <sz val="10"/>
        <color rgb="FF222222"/>
        <rFont val="Times New Roman"/>
        <family val="1"/>
        <charset val="1"/>
      </rPr>
      <t xml:space="preserve">, </t>
    </r>
    <r>
      <rPr>
        <i val="true"/>
        <sz val="10"/>
        <color rgb="FF222222"/>
        <rFont val="Times New Roman"/>
        <family val="1"/>
        <charset val="1"/>
      </rPr>
      <t xml:space="preserve">116</t>
    </r>
    <r>
      <rPr>
        <sz val="10"/>
        <color rgb="FF222222"/>
        <rFont val="Times New Roman"/>
        <family val="1"/>
        <charset val="1"/>
      </rPr>
      <t xml:space="preserve">, 50-60.</t>
    </r>
  </si>
  <si>
    <t xml:space="preserve">Opio, C., Gerber, P., Mottet, A., Falcucci, A., Tempio, G., MacLeod, M., Vellinga, T., Henderson, B.</t>
  </si>
  <si>
    <r>
      <rPr>
        <sz val="10"/>
        <color rgb="FF000000"/>
        <rFont val="Times New Roman"/>
        <family val="1"/>
        <charset val="1"/>
      </rPr>
      <t xml:space="preserve">&amp; Steinfeld, H. (2013). </t>
    </r>
    <r>
      <rPr>
        <i val="true"/>
        <sz val="10"/>
        <color rgb="FF000000"/>
        <rFont val="Times New Roman"/>
        <family val="1"/>
        <charset val="1"/>
      </rPr>
      <t xml:space="preserve">Greenhouse gas emissions from ruminant supply chains – A global life cycle</t>
    </r>
  </si>
  <si>
    <r>
      <rPr>
        <i val="true"/>
        <sz val="10"/>
        <color rgb="FF000000"/>
        <rFont val="Times New Roman"/>
        <family val="1"/>
        <charset val="1"/>
      </rPr>
      <t xml:space="preserve">assessment.</t>
    </r>
    <r>
      <rPr>
        <sz val="10"/>
        <color rgb="FF000000"/>
        <rFont val="Times New Roman"/>
        <family val="1"/>
        <charset val="1"/>
      </rPr>
      <t xml:space="preserve"> Food and Agriculture Organization of the United Nations (FAO), Rome.</t>
    </r>
  </si>
  <si>
    <r>
      <rPr>
        <sz val="10"/>
        <color rgb="FF222222"/>
        <rFont val="Times New Roman"/>
        <family val="1"/>
        <charset val="1"/>
      </rPr>
      <t xml:space="preserve">Pattara, C., Salomone, R., &amp; Cichelli, A. (2016). Carbon footprint of extra virgin olive oil: A comparative and driver analysis of different production processes in Centre Italy. </t>
    </r>
    <r>
      <rPr>
        <i val="true"/>
        <sz val="10"/>
        <color rgb="FF222222"/>
        <rFont val="Times New Roman"/>
        <family val="1"/>
        <charset val="1"/>
      </rPr>
      <t xml:space="preserve">Journal of Cleaner Production</t>
    </r>
    <r>
      <rPr>
        <sz val="10"/>
        <color rgb="FF222222"/>
        <rFont val="Times New Roman"/>
        <family val="1"/>
        <charset val="1"/>
      </rPr>
      <t xml:space="preserve">, </t>
    </r>
    <r>
      <rPr>
        <i val="true"/>
        <sz val="10"/>
        <color rgb="FF222222"/>
        <rFont val="Times New Roman"/>
        <family val="1"/>
        <charset val="1"/>
      </rPr>
      <t xml:space="preserve">127</t>
    </r>
    <r>
      <rPr>
        <sz val="10"/>
        <color rgb="FF222222"/>
        <rFont val="Times New Roman"/>
        <family val="1"/>
        <charset val="1"/>
      </rPr>
      <t xml:space="preserve">, 533-547.</t>
    </r>
  </si>
  <si>
    <r>
      <rPr>
        <sz val="10"/>
        <color rgb="FF222222"/>
        <rFont val="Times New Roman"/>
        <family val="1"/>
        <charset val="1"/>
      </rPr>
      <t xml:space="preserve">Rana, R. L., Andriano, A. M., Giungato, P., &amp; Tricase, C. (2019). Carbon footprint of processed sweet cherries (Prunus avium L.): From nursery to market. </t>
    </r>
    <r>
      <rPr>
        <i val="true"/>
        <sz val="10"/>
        <color rgb="FF222222"/>
        <rFont val="Times New Roman"/>
        <family val="1"/>
        <charset val="1"/>
      </rPr>
      <t xml:space="preserve">Journal of Cleaner Production</t>
    </r>
    <r>
      <rPr>
        <sz val="10"/>
        <color rgb="FF222222"/>
        <rFont val="Times New Roman"/>
        <family val="1"/>
        <charset val="1"/>
      </rPr>
      <t xml:space="preserve">, </t>
    </r>
    <r>
      <rPr>
        <i val="true"/>
        <sz val="10"/>
        <color rgb="FF222222"/>
        <rFont val="Times New Roman"/>
        <family val="1"/>
        <charset val="1"/>
      </rPr>
      <t xml:space="preserve">227</t>
    </r>
    <r>
      <rPr>
        <sz val="10"/>
        <color rgb="FF222222"/>
        <rFont val="Times New Roman"/>
        <family val="1"/>
        <charset val="1"/>
      </rPr>
      <t xml:space="preserve">, 900-910.</t>
    </r>
  </si>
  <si>
    <r>
      <rPr>
        <sz val="10"/>
        <color rgb="FF222222"/>
        <rFont val="Times New Roman"/>
        <family val="1"/>
        <charset val="1"/>
      </rPr>
      <t xml:space="preserve">Rein, P. W. (2010). The carbon footprint of sugar. In </t>
    </r>
    <r>
      <rPr>
        <i val="true"/>
        <sz val="10"/>
        <color rgb="FF222222"/>
        <rFont val="Times New Roman"/>
        <family val="1"/>
        <charset val="1"/>
      </rPr>
      <t xml:space="preserve">Proc. Int. Soc. Sugar Cane Technol</t>
    </r>
    <r>
      <rPr>
        <sz val="10"/>
        <color rgb="FF222222"/>
        <rFont val="Times New Roman"/>
        <family val="1"/>
        <charset val="1"/>
      </rPr>
      <t xml:space="preserve"> (Vol. 27, p. 15).</t>
    </r>
  </si>
  <si>
    <t xml:space="preserve">RFA (2019). 2019 ETHANOL INDUSTRY OUTLOOK. Renewable Fuels Association. https://www.google.com/url?sa=t&amp;rct=j&amp;q=&amp;esrc=s&amp;source=web&amp;cd=2&amp;ved=2ahUKEwiv9I2ZhMTlAhVBmeAKHZgABW0QFjABegQIARAC&amp;url=https%3A%2F%2Fethanolrfa.org%2Fwp-content%2Fuploads%2F2019%2F02%2FRFA2019Outlook.pdf&amp;usg=AOvVaw2B87CMzTJ-ns-JUQaGBXBi</t>
  </si>
  <si>
    <r>
      <rPr>
        <sz val="10"/>
        <color rgb="FF000000"/>
        <rFont val="Times New Roman"/>
        <family val="1"/>
        <charset val="1"/>
      </rPr>
      <t xml:space="preserve">USDA-FAS (2019). </t>
    </r>
    <r>
      <rPr>
        <i val="true"/>
        <sz val="10"/>
        <color rgb="FF000000"/>
        <rFont val="Times New Roman"/>
        <family val="1"/>
        <charset val="1"/>
      </rPr>
      <t xml:space="preserve">Dairy: World Markets and Trade.</t>
    </r>
    <r>
      <rPr>
        <sz val="10"/>
        <color rgb="FF000000"/>
        <rFont val="Times New Roman"/>
        <family val="1"/>
        <charset val="1"/>
      </rPr>
      <t xml:space="preserve"> Foreign Agricultural Service, United States Department of Agriculture, Office of Global Analysis. 18 July 2019. https://www.fas.usda.gov/data/dairy-world-markets-and-trade</t>
    </r>
  </si>
  <si>
    <r>
      <rPr>
        <sz val="10"/>
        <color rgb="FF222222"/>
        <rFont val="Times New Roman"/>
        <family val="1"/>
        <charset val="1"/>
      </rPr>
      <t xml:space="preserve">Winther, U., Ziegler, F., Hognes, E. S., Emanuelsson, A., Sund, V., &amp; Ellingsen, H. (2009). Carbon footprint and energy use of Norwegian seafood products. </t>
    </r>
    <r>
      <rPr>
        <i val="true"/>
        <sz val="10"/>
        <color rgb="FF222222"/>
        <rFont val="Times New Roman"/>
        <family val="1"/>
        <charset val="1"/>
      </rPr>
      <t xml:space="preserve">SINTEF Fisheries and aquaculture</t>
    </r>
    <r>
      <rPr>
        <sz val="10"/>
        <color rgb="FF222222"/>
        <rFont val="Times New Roman"/>
        <family val="1"/>
        <charset val="1"/>
      </rPr>
      <t xml:space="preserve">, </t>
    </r>
    <r>
      <rPr>
        <i val="true"/>
        <sz val="10"/>
        <color rgb="FF222222"/>
        <rFont val="Times New Roman"/>
        <family val="1"/>
        <charset val="1"/>
      </rPr>
      <t xml:space="preserve">32</t>
    </r>
    <r>
      <rPr>
        <sz val="10"/>
        <color rgb="FF222222"/>
        <rFont val="Times New Roman"/>
        <family val="1"/>
        <charset val="1"/>
      </rPr>
      <t xml:space="preserve">.</t>
    </r>
  </si>
</sst>
</file>

<file path=xl/styles.xml><?xml version="1.0" encoding="utf-8"?>
<styleSheet xmlns="http://schemas.openxmlformats.org/spreadsheetml/2006/main">
  <numFmts count="11">
    <numFmt numFmtId="164" formatCode="General"/>
    <numFmt numFmtId="165" formatCode="@"/>
    <numFmt numFmtId="166" formatCode="#,##0.0"/>
    <numFmt numFmtId="167" formatCode="0%"/>
    <numFmt numFmtId="168" formatCode="0.0"/>
    <numFmt numFmtId="169" formatCode="0.00"/>
    <numFmt numFmtId="170" formatCode="0.0%"/>
    <numFmt numFmtId="171" formatCode="0.00%"/>
    <numFmt numFmtId="172" formatCode="#,##0"/>
    <numFmt numFmtId="173" formatCode="0"/>
    <numFmt numFmtId="174" formatCode="#,##0.00"/>
  </numFmts>
  <fonts count="23">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b val="true"/>
      <sz val="11"/>
      <color rgb="FF000000"/>
      <name val="Times New Roman"/>
      <family val="1"/>
      <charset val="1"/>
    </font>
    <font>
      <u val="single"/>
      <sz val="11"/>
      <color rgb="FF0000FF"/>
      <name val="Times New Roman"/>
      <family val="1"/>
      <charset val="1"/>
    </font>
    <font>
      <u val="single"/>
      <sz val="11"/>
      <color rgb="FF0000FF"/>
      <name val="Calibri"/>
      <family val="2"/>
      <charset val="1"/>
    </font>
    <font>
      <sz val="11"/>
      <color rgb="FF000000"/>
      <name val="Times New Roman"/>
      <family val="1"/>
    </font>
    <font>
      <i val="true"/>
      <sz val="9"/>
      <color rgb="FF000000"/>
      <name val="Times New Roman"/>
      <family val="1"/>
      <charset val="1"/>
    </font>
    <font>
      <i val="true"/>
      <sz val="11"/>
      <color rgb="FF000000"/>
      <name val="Times New Roman"/>
      <family val="1"/>
      <charset val="1"/>
    </font>
    <font>
      <vertAlign val="superscript"/>
      <sz val="11"/>
      <color rgb="FF000000"/>
      <name val="Times New Roman"/>
      <family val="1"/>
      <charset val="1"/>
    </font>
    <font>
      <sz val="9"/>
      <color rgb="FF000000"/>
      <name val="Times New Roman"/>
      <family val="1"/>
      <charset val="1"/>
    </font>
    <font>
      <i val="true"/>
      <sz val="10"/>
      <color rgb="FF000000"/>
      <name val="Times New Roman"/>
      <family val="1"/>
      <charset val="1"/>
    </font>
    <font>
      <i val="true"/>
      <vertAlign val="superscript"/>
      <sz val="10"/>
      <color rgb="FF000000"/>
      <name val="Times New Roman"/>
      <family val="1"/>
      <charset val="1"/>
    </font>
    <font>
      <sz val="10"/>
      <color rgb="FF000000"/>
      <name val="Times New Roman"/>
      <family val="1"/>
      <charset val="1"/>
    </font>
    <font>
      <vertAlign val="superscript"/>
      <sz val="10"/>
      <color rgb="FF000000"/>
      <name val="Times New Roman"/>
      <family val="1"/>
      <charset val="1"/>
    </font>
    <font>
      <b val="true"/>
      <vertAlign val="subscript"/>
      <sz val="11"/>
      <color rgb="FF000000"/>
      <name val="Times New Roman"/>
      <family val="1"/>
      <charset val="1"/>
    </font>
    <font>
      <i val="true"/>
      <vertAlign val="subscript"/>
      <sz val="9"/>
      <color rgb="FF000000"/>
      <name val="Times New Roman"/>
      <family val="1"/>
      <charset val="1"/>
    </font>
    <font>
      <sz val="10"/>
      <color rgb="FF222222"/>
      <name val="Arial"/>
      <family val="2"/>
      <charset val="1"/>
    </font>
    <font>
      <i val="true"/>
      <sz val="10"/>
      <color rgb="FF222222"/>
      <name val="Arial"/>
      <family val="2"/>
      <charset val="1"/>
    </font>
    <font>
      <sz val="10"/>
      <color rgb="FF222222"/>
      <name val="Times New Roman"/>
      <family val="1"/>
      <charset val="1"/>
    </font>
    <font>
      <i val="true"/>
      <sz val="10"/>
      <color rgb="FF222222"/>
      <name val="Times New Roman"/>
      <family val="1"/>
      <charset val="1"/>
    </font>
  </fonts>
  <fills count="4">
    <fill>
      <patternFill patternType="none"/>
    </fill>
    <fill>
      <patternFill patternType="gray125"/>
    </fill>
    <fill>
      <patternFill patternType="solid">
        <fgColor rgb="FFFFFFFF"/>
        <bgColor rgb="FFF2F2F2"/>
      </patternFill>
    </fill>
    <fill>
      <patternFill patternType="solid">
        <fgColor rgb="FFF2F2F2"/>
        <bgColor rgb="FFFFFFFF"/>
      </patternFill>
    </fill>
  </fills>
  <borders count="13">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style="thin"/>
      <top/>
      <bottom/>
      <diagonal/>
    </border>
    <border diagonalUp="false" diagonalDown="false">
      <left/>
      <right/>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general" vertical="bottom" textRotation="0" wrapText="false" indent="0" shrinkToFit="false"/>
    </xf>
  </cellStyleXfs>
  <cellXfs count="12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true">
      <alignment horizontal="general" vertical="bottom" textRotation="0" wrapText="false" indent="0" shrinkToFit="false"/>
      <protection locked="true" hidden="false"/>
    </xf>
    <xf numFmtId="164" fontId="4" fillId="2" borderId="0" xfId="0" applyFont="true" applyBorder="false" applyAlignment="true" applyProtection="false">
      <alignment horizontal="general" vertical="center" textRotation="0" wrapText="true" indent="0" shrinkToFit="false"/>
      <protection locked="true" hidden="false"/>
    </xf>
    <xf numFmtId="164" fontId="5" fillId="2" borderId="0"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left" vertical="bottom" textRotation="0" wrapText="false" indent="0" shrinkToFit="false"/>
      <protection locked="true" hidden="false"/>
    </xf>
    <xf numFmtId="165" fontId="9" fillId="2"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center" textRotation="0" wrapText="true" indent="0" shrinkToFit="false"/>
      <protection locked="true" hidden="false"/>
    </xf>
    <xf numFmtId="166" fontId="4" fillId="2" borderId="1"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6" fontId="4" fillId="2" borderId="0" xfId="0" applyFont="true" applyBorder="true" applyAlignment="true" applyProtection="false">
      <alignment horizontal="center" vertical="center" textRotation="0" wrapText="false" indent="0" shrinkToFit="false"/>
      <protection locked="true" hidden="false"/>
    </xf>
    <xf numFmtId="167" fontId="4" fillId="2" borderId="0" xfId="19"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false">
      <alignment horizontal="general" vertical="center" textRotation="0" wrapText="true" indent="0" shrinkToFit="false"/>
      <protection locked="true" hidden="false"/>
    </xf>
    <xf numFmtId="164" fontId="5" fillId="2" borderId="0" xfId="0" applyFont="true" applyBorder="true" applyAlignment="true" applyProtection="false">
      <alignment horizontal="general" vertical="center" textRotation="0" wrapText="true" indent="0" shrinkToFit="false"/>
      <protection locked="true" hidden="false"/>
    </xf>
    <xf numFmtId="164" fontId="10" fillId="2" borderId="2" xfId="0" applyFont="true" applyBorder="true" applyAlignment="false" applyProtection="false">
      <alignment horizontal="general" vertical="bottom" textRotation="0" wrapText="false" indent="0" shrinkToFit="false"/>
      <protection locked="true" hidden="false"/>
    </xf>
    <xf numFmtId="168" fontId="10" fillId="2" borderId="2" xfId="0" applyFont="true" applyBorder="true" applyAlignment="true" applyProtection="false">
      <alignment horizontal="center" vertical="bottom" textRotation="0" wrapText="false" indent="0" shrinkToFit="false"/>
      <protection locked="true" hidden="false"/>
    </xf>
    <xf numFmtId="165" fontId="9" fillId="2" borderId="2" xfId="0" applyFont="true" applyBorder="true" applyAlignment="true" applyProtection="false">
      <alignment horizontal="center" vertical="bottom" textRotation="0" wrapText="false" indent="0" shrinkToFit="false"/>
      <protection locked="true" hidden="false"/>
    </xf>
    <xf numFmtId="165" fontId="9" fillId="2" borderId="0" xfId="0" applyFont="true" applyBorder="true" applyAlignment="true" applyProtection="false">
      <alignment horizontal="general" vertical="bottom" textRotation="0" wrapText="false" indent="0" shrinkToFit="false"/>
      <protection locked="true" hidden="false"/>
    </xf>
    <xf numFmtId="164" fontId="4" fillId="2" borderId="0" xfId="0" applyFont="true" applyBorder="true" applyAlignment="false" applyProtection="false">
      <alignment horizontal="general" vertical="bottom" textRotation="0" wrapText="false" indent="0" shrinkToFit="false"/>
      <protection locked="true" hidden="false"/>
    </xf>
    <xf numFmtId="168" fontId="4" fillId="2" borderId="0" xfId="0" applyFont="true" applyBorder="true" applyAlignment="true" applyProtection="false">
      <alignment horizontal="center" vertical="bottom" textRotation="0" wrapText="false" indent="0" shrinkToFit="false"/>
      <protection locked="true" hidden="false"/>
    </xf>
    <xf numFmtId="167" fontId="4" fillId="2" borderId="0" xfId="19" applyFont="true" applyBorder="true" applyAlignment="true" applyProtection="true">
      <alignment horizontal="center"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68" fontId="4" fillId="2" borderId="2" xfId="0" applyFont="true" applyBorder="true" applyAlignment="true" applyProtection="false">
      <alignment horizontal="center" vertical="bottom" textRotation="0" wrapText="false" indent="0" shrinkToFit="false"/>
      <protection locked="true" hidden="false"/>
    </xf>
    <xf numFmtId="167" fontId="4" fillId="2" borderId="2" xfId="19" applyFont="true" applyBorder="true" applyAlignment="true" applyProtection="true">
      <alignment horizontal="center" vertical="bottom" textRotation="0" wrapText="false" indent="0" shrinkToFit="false"/>
      <protection locked="true" hidden="false"/>
    </xf>
    <xf numFmtId="164" fontId="12" fillId="2"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0" xfId="0" applyFont="true" applyBorder="true" applyAlignment="true" applyProtection="false">
      <alignment horizontal="center" vertical="bottom" textRotation="0" wrapText="false" indent="0" shrinkToFit="false"/>
      <protection locked="true" hidden="false"/>
    </xf>
    <xf numFmtId="164" fontId="10" fillId="2" borderId="0" xfId="0" applyFont="true" applyBorder="false" applyAlignment="true" applyProtection="false">
      <alignment horizontal="center" vertical="center" textRotation="0" wrapText="false" indent="0" shrinkToFit="false"/>
      <protection locked="true" hidden="false"/>
    </xf>
    <xf numFmtId="168" fontId="10" fillId="2" borderId="2" xfId="0" applyFont="true" applyBorder="true" applyAlignment="true" applyProtection="false">
      <alignment horizontal="center" vertical="center" textRotation="0" wrapText="false" indent="0" shrinkToFit="false"/>
      <protection locked="true" hidden="false"/>
    </xf>
    <xf numFmtId="168" fontId="4" fillId="2" borderId="0" xfId="0" applyFont="true" applyBorder="true" applyAlignment="true" applyProtection="false">
      <alignment horizontal="center" vertical="center" textRotation="0" wrapText="false" indent="0" shrinkToFit="false"/>
      <protection locked="true" hidden="false"/>
    </xf>
    <xf numFmtId="167" fontId="4" fillId="2" borderId="2" xfId="19" applyFont="true" applyBorder="true" applyAlignment="true" applyProtection="true">
      <alignment horizontal="center" vertical="center"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13" fillId="2" borderId="0" xfId="0" applyFont="true" applyBorder="false" applyAlignment="true" applyProtection="false">
      <alignment horizontal="center" vertical="bottom" textRotation="0" wrapText="false" indent="0" shrinkToFit="false"/>
      <protection locked="true" hidden="false"/>
    </xf>
    <xf numFmtId="164" fontId="13" fillId="2" borderId="3" xfId="0" applyFont="true" applyBorder="true" applyAlignment="true" applyProtection="false">
      <alignment horizontal="center" vertical="bottom" textRotation="0" wrapText="false" indent="0" shrinkToFit="false"/>
      <protection locked="true" hidden="false"/>
    </xf>
    <xf numFmtId="164" fontId="13" fillId="2" borderId="0" xfId="0" applyFont="true" applyBorder="true" applyAlignment="true" applyProtection="false">
      <alignment horizontal="center" vertical="bottom" textRotation="0" wrapText="false" indent="0" shrinkToFit="false"/>
      <protection locked="true" hidden="false"/>
    </xf>
    <xf numFmtId="164" fontId="13" fillId="2" borderId="4" xfId="0" applyFont="true" applyBorder="true" applyAlignment="true" applyProtection="false">
      <alignment horizontal="center" vertical="bottom" textRotation="0" wrapText="false" indent="0" shrinkToFit="false"/>
      <protection locked="true" hidden="false"/>
    </xf>
    <xf numFmtId="164" fontId="9" fillId="2" borderId="2" xfId="0" applyFont="true" applyBorder="true" applyAlignment="true" applyProtection="false">
      <alignment horizontal="left" vertical="bottom" textRotation="0" wrapText="false" indent="0" shrinkToFit="false"/>
      <protection locked="true" hidden="false"/>
    </xf>
    <xf numFmtId="165" fontId="9" fillId="2" borderId="3" xfId="0" applyFont="true" applyBorder="true" applyAlignment="true" applyProtection="false">
      <alignment horizontal="center" vertical="bottom" textRotation="0" wrapText="false" indent="0" shrinkToFit="false"/>
      <protection locked="true" hidden="false"/>
    </xf>
    <xf numFmtId="165" fontId="9" fillId="2" borderId="5" xfId="0" applyFont="true" applyBorder="true" applyAlignment="true" applyProtection="false">
      <alignment horizontal="center" vertical="bottom" textRotation="0" wrapText="false" indent="0" shrinkToFit="false"/>
      <protection locked="true" hidden="false"/>
    </xf>
    <xf numFmtId="164" fontId="9" fillId="2" borderId="0" xfId="0" applyFont="true" applyBorder="true" applyAlignment="true" applyProtection="false">
      <alignment horizontal="left" vertical="bottom" textRotation="0" wrapText="false" indent="0" shrinkToFit="false"/>
      <protection locked="true" hidden="false"/>
    </xf>
    <xf numFmtId="164" fontId="9" fillId="2" borderId="0" xfId="0" applyFont="true" applyBorder="true" applyAlignment="true" applyProtection="false">
      <alignment horizontal="center" vertical="bottom" textRotation="0" wrapText="false" indent="0" shrinkToFit="false"/>
      <protection locked="true" hidden="false"/>
    </xf>
    <xf numFmtId="165" fontId="9" fillId="2" borderId="6" xfId="0" applyFont="true" applyBorder="true" applyAlignment="true" applyProtection="false">
      <alignment horizontal="center" vertical="bottom" textRotation="0" wrapText="false" indent="0" shrinkToFit="false"/>
      <protection locked="true" hidden="false"/>
    </xf>
    <xf numFmtId="164" fontId="9" fillId="2" borderId="7" xfId="0" applyFont="true" applyBorder="true" applyAlignment="true" applyProtection="false">
      <alignment horizontal="center" vertical="bottom" textRotation="0" wrapText="false" indent="0" shrinkToFit="false"/>
      <protection locked="true" hidden="false"/>
    </xf>
    <xf numFmtId="165" fontId="9" fillId="2" borderId="0" xfId="0" applyFont="true" applyBorder="true" applyAlignment="true" applyProtection="false">
      <alignment horizontal="center" vertical="bottom" textRotation="0" wrapText="false" indent="0" shrinkToFit="false"/>
      <protection locked="true" hidden="false"/>
    </xf>
    <xf numFmtId="164" fontId="9"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false" applyProtection="false">
      <alignment horizontal="general" vertical="bottom" textRotation="0" wrapText="false" indent="0" shrinkToFit="false"/>
      <protection locked="true" hidden="false"/>
    </xf>
    <xf numFmtId="169" fontId="12" fillId="2" borderId="0" xfId="0" applyFont="true" applyBorder="true" applyAlignment="true" applyProtection="false">
      <alignment horizontal="center" vertical="bottom" textRotation="0" wrapText="false" indent="0" shrinkToFit="false"/>
      <protection locked="true" hidden="false"/>
    </xf>
    <xf numFmtId="170" fontId="12" fillId="2" borderId="6" xfId="19" applyFont="true" applyBorder="true" applyAlignment="true" applyProtection="true">
      <alignment horizontal="center" vertical="bottom" textRotation="0" wrapText="false" indent="0" shrinkToFit="false"/>
      <protection locked="true" hidden="false"/>
    </xf>
    <xf numFmtId="171" fontId="12" fillId="2" borderId="0" xfId="19" applyFont="true" applyBorder="true" applyAlignment="true" applyProtection="true">
      <alignment horizontal="center" vertical="bottom" textRotation="0" wrapText="false" indent="0" shrinkToFit="false"/>
      <protection locked="true" hidden="false"/>
    </xf>
    <xf numFmtId="170" fontId="12" fillId="2" borderId="7" xfId="19" applyFont="true" applyBorder="true" applyAlignment="true" applyProtection="true">
      <alignment horizontal="center" vertical="bottom" textRotation="0" wrapText="false" indent="0" shrinkToFit="false"/>
      <protection locked="true" hidden="false"/>
    </xf>
    <xf numFmtId="170" fontId="12" fillId="2" borderId="0" xfId="19" applyFont="true" applyBorder="true" applyAlignment="true" applyProtection="true">
      <alignment horizontal="center" vertical="bottom" textRotation="0" wrapText="false" indent="0" shrinkToFit="false"/>
      <protection locked="true" hidden="false"/>
    </xf>
    <xf numFmtId="164" fontId="15" fillId="2" borderId="0" xfId="0" applyFont="true" applyBorder="true" applyAlignment="false" applyProtection="false">
      <alignment horizontal="general" vertical="bottom" textRotation="0" wrapText="false" indent="0" shrinkToFit="false"/>
      <protection locked="true" hidden="false"/>
    </xf>
    <xf numFmtId="169" fontId="12" fillId="2" borderId="6" xfId="0" applyFont="true" applyBorder="true" applyAlignment="true" applyProtection="false">
      <alignment horizontal="center" vertical="bottom" textRotation="0" wrapText="false" indent="0" shrinkToFit="false"/>
      <protection locked="true" hidden="false"/>
    </xf>
    <xf numFmtId="169" fontId="12" fillId="2" borderId="7" xfId="0" applyFont="true" applyBorder="true" applyAlignment="true" applyProtection="false">
      <alignment horizontal="center" vertical="bottom" textRotation="0" wrapText="false" indent="0" shrinkToFit="false"/>
      <protection locked="true" hidden="false"/>
    </xf>
    <xf numFmtId="164" fontId="15" fillId="2" borderId="8" xfId="0" applyFont="true" applyBorder="true" applyAlignment="false" applyProtection="false">
      <alignment horizontal="general" vertical="bottom" textRotation="0" wrapText="false" indent="0" shrinkToFit="false"/>
      <protection locked="true" hidden="false"/>
    </xf>
    <xf numFmtId="170" fontId="12" fillId="2" borderId="9" xfId="19" applyFont="true" applyBorder="true" applyAlignment="true" applyProtection="true">
      <alignment horizontal="center" vertical="bottom" textRotation="0" wrapText="false" indent="0" shrinkToFit="false"/>
      <protection locked="true" hidden="false"/>
    </xf>
    <xf numFmtId="170" fontId="12" fillId="2" borderId="8" xfId="19" applyFont="true" applyBorder="true" applyAlignment="true" applyProtection="true">
      <alignment horizontal="center" vertical="bottom" textRotation="0" wrapText="false" indent="0" shrinkToFit="false"/>
      <protection locked="true" hidden="false"/>
    </xf>
    <xf numFmtId="170" fontId="12" fillId="2" borderId="10" xfId="19" applyFont="true" applyBorder="true" applyAlignment="true" applyProtection="true">
      <alignment horizontal="center" vertical="bottom" textRotation="0" wrapText="false" indent="0" shrinkToFit="false"/>
      <protection locked="true" hidden="false"/>
    </xf>
    <xf numFmtId="166" fontId="4" fillId="2" borderId="2" xfId="0" applyFont="true" applyBorder="true" applyAlignment="true" applyProtection="false">
      <alignment horizontal="center" vertical="bottom" textRotation="0" wrapText="false" indent="0" shrinkToFit="false"/>
      <protection locked="true" hidden="false"/>
    </xf>
    <xf numFmtId="166" fontId="4" fillId="2" borderId="11" xfId="0" applyFont="true" applyBorder="true" applyAlignment="true" applyProtection="false">
      <alignment horizontal="center" vertical="bottom" textRotation="0" wrapText="false" indent="0" shrinkToFit="false"/>
      <protection locked="true" hidden="false"/>
    </xf>
    <xf numFmtId="166" fontId="12" fillId="2" borderId="11" xfId="0" applyFont="true" applyBorder="true" applyAlignment="true" applyProtection="false">
      <alignment horizontal="center" vertical="bottom" textRotation="0" wrapText="false" indent="0" shrinkToFit="false"/>
      <protection locked="true" hidden="false"/>
    </xf>
    <xf numFmtId="169" fontId="12" fillId="2" borderId="2" xfId="0" applyFont="true" applyBorder="true" applyAlignment="true" applyProtection="false">
      <alignment horizontal="center" vertical="bottom" textRotation="0" wrapText="false" indent="0" shrinkToFit="false"/>
      <protection locked="true" hidden="false"/>
    </xf>
    <xf numFmtId="169" fontId="12" fillId="2" borderId="12" xfId="0" applyFont="true" applyBorder="true" applyAlignment="true" applyProtection="false">
      <alignment horizontal="center"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4" fillId="2" borderId="8" xfId="0" applyFont="true" applyBorder="true" applyAlignment="true" applyProtection="false">
      <alignment horizontal="center" vertical="center" textRotation="0" wrapText="false" indent="0" shrinkToFit="false"/>
      <protection locked="true" hidden="false"/>
    </xf>
    <xf numFmtId="172" fontId="4"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6" fontId="12" fillId="2" borderId="0" xfId="0" applyFont="true" applyBorder="true" applyAlignment="true" applyProtection="false">
      <alignment horizontal="general" vertical="bottom" textRotation="0" wrapText="false" indent="0" shrinkToFit="false"/>
      <protection locked="true" hidden="false"/>
    </xf>
    <xf numFmtId="166" fontId="4" fillId="2" borderId="0" xfId="0" applyFont="true" applyBorder="true" applyAlignment="false" applyProtection="false">
      <alignment horizontal="general" vertical="bottom" textRotation="0" wrapText="false" indent="0" shrinkToFit="false"/>
      <protection locked="true" hidden="false"/>
    </xf>
    <xf numFmtId="167" fontId="12" fillId="2" borderId="0" xfId="19" applyFont="true" applyBorder="true" applyAlignment="true" applyProtection="true">
      <alignment horizontal="center" vertical="bottom" textRotation="0" wrapText="false" indent="0" shrinkToFit="false"/>
      <protection locked="true" hidden="false"/>
    </xf>
    <xf numFmtId="169" fontId="4" fillId="2" borderId="0" xfId="0" applyFont="true" applyBorder="false" applyAlignment="false" applyProtection="false">
      <alignment horizontal="general" vertical="bottom" textRotation="0" wrapText="false" indent="0" shrinkToFit="false"/>
      <protection locked="true" hidden="false"/>
    </xf>
    <xf numFmtId="170" fontId="4" fillId="2" borderId="2" xfId="19" applyFont="true" applyBorder="true" applyAlignment="true" applyProtection="true">
      <alignment horizontal="center" vertical="bottom" textRotation="0" wrapText="false" indent="0" shrinkToFit="false"/>
      <protection locked="true" hidden="false"/>
    </xf>
    <xf numFmtId="164" fontId="12" fillId="2" borderId="1" xfId="0" applyFont="true" applyBorder="true" applyAlignment="tru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general" vertical="bottom" textRotation="0" wrapText="true" indent="0" shrinkToFit="false"/>
      <protection locked="true" hidden="false"/>
    </xf>
    <xf numFmtId="166" fontId="4" fillId="2" borderId="1" xfId="0" applyFont="true" applyBorder="true" applyAlignment="true" applyProtection="false">
      <alignment horizontal="center" vertical="bottom" textRotation="0" wrapText="false" indent="0" shrinkToFit="false"/>
      <protection locked="true" hidden="false"/>
    </xf>
    <xf numFmtId="172" fontId="4" fillId="2" borderId="0" xfId="0" applyFont="true" applyBorder="true" applyAlignment="true" applyProtection="false">
      <alignment horizontal="general" vertical="bottom" textRotation="0" wrapText="false" indent="0" shrinkToFit="false"/>
      <protection locked="true" hidden="false"/>
    </xf>
    <xf numFmtId="166" fontId="4" fillId="2" borderId="8" xfId="0" applyFont="true" applyBorder="true" applyAlignment="true" applyProtection="false">
      <alignment horizontal="center" vertical="bottom" textRotation="0" wrapText="false" indent="0" shrinkToFit="false"/>
      <protection locked="true" hidden="false"/>
    </xf>
    <xf numFmtId="166" fontId="4" fillId="2" borderId="0" xfId="0" applyFont="true" applyBorder="true" applyAlignment="true" applyProtection="false">
      <alignment horizontal="general" vertical="bottom" textRotation="0" wrapText="false" indent="0" shrinkToFit="false"/>
      <protection locked="true" hidden="false"/>
    </xf>
    <xf numFmtId="164" fontId="5" fillId="2" borderId="8" xfId="0" applyFont="true" applyBorder="true" applyAlignment="true" applyProtection="false">
      <alignment horizontal="left" vertical="center" textRotation="0" wrapText="true" indent="0" shrinkToFit="false"/>
      <protection locked="true" hidden="false"/>
    </xf>
    <xf numFmtId="164" fontId="4" fillId="2" borderId="2" xfId="0" applyFont="true" applyBorder="true" applyAlignment="true" applyProtection="false">
      <alignment horizontal="general" vertical="center" textRotation="0" wrapText="false" indent="0" shrinkToFit="false"/>
      <protection locked="true" hidden="false"/>
    </xf>
    <xf numFmtId="164" fontId="4" fillId="2" borderId="5" xfId="0" applyFont="true" applyBorder="true" applyAlignment="true" applyProtection="false">
      <alignment horizontal="center" vertical="bottom"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4" fontId="9" fillId="2" borderId="1" xfId="0" applyFont="true" applyBorder="true" applyAlignment="true" applyProtection="false">
      <alignment horizontal="center" vertical="bottom" textRotation="0" wrapText="false" indent="0" shrinkToFit="false"/>
      <protection locked="true" hidden="false"/>
    </xf>
    <xf numFmtId="168" fontId="4" fillId="2" borderId="1" xfId="0" applyFont="true" applyBorder="true" applyAlignment="false" applyProtection="false">
      <alignment horizontal="general" vertical="bottom" textRotation="0" wrapText="false" indent="0" shrinkToFit="false"/>
      <protection locked="true" hidden="false"/>
    </xf>
    <xf numFmtId="168" fontId="4" fillId="2" borderId="0" xfId="0" applyFont="true" applyBorder="true" applyAlignment="false" applyProtection="false">
      <alignment horizontal="general" vertical="bottom" textRotation="0" wrapText="false" indent="0" shrinkToFit="false"/>
      <protection locked="true" hidden="false"/>
    </xf>
    <xf numFmtId="168" fontId="4" fillId="2" borderId="0" xfId="0" applyFont="true" applyBorder="false" applyAlignment="false" applyProtection="false">
      <alignment horizontal="general" vertical="bottom" textRotation="0" wrapText="false" indent="0" shrinkToFit="false"/>
      <protection locked="true" hidden="false"/>
    </xf>
    <xf numFmtId="173" fontId="4" fillId="2" borderId="0" xfId="0" applyFont="true" applyBorder="false" applyAlignment="true" applyProtection="false">
      <alignment horizontal="center" vertical="bottom" textRotation="0" wrapText="false" indent="0" shrinkToFit="false"/>
      <protection locked="true" hidden="false"/>
    </xf>
    <xf numFmtId="174" fontId="4" fillId="2"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72" fontId="4" fillId="2" borderId="0" xfId="0" applyFont="true" applyBorder="false" applyAlignment="true" applyProtection="false">
      <alignment horizontal="center" vertical="bottom" textRotation="0" wrapText="false" indent="0" shrinkToFit="false"/>
      <protection locked="true" hidden="false"/>
    </xf>
    <xf numFmtId="164" fontId="12" fillId="2" borderId="1" xfId="0" applyFont="true" applyBorder="true" applyAlignment="true" applyProtection="false">
      <alignment horizontal="left" vertical="bottom" textRotation="0" wrapText="fals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false" indent="0" shrinkToFit="false"/>
      <protection locked="true" hidden="false"/>
    </xf>
    <xf numFmtId="169" fontId="4" fillId="2" borderId="0" xfId="0" applyFont="true" applyBorder="false" applyAlignment="true" applyProtection="false">
      <alignment horizontal="center" vertical="bottom" textRotation="0" wrapText="false" indent="0" shrinkToFit="false"/>
      <protection locked="true" hidden="false"/>
    </xf>
    <xf numFmtId="165" fontId="4" fillId="2" borderId="0" xfId="0" applyFont="true" applyBorder="true" applyAlignment="true" applyProtection="false">
      <alignment horizontal="center" vertical="bottom" textRotation="0" wrapText="false" indent="0" shrinkToFit="false"/>
      <protection locked="true" hidden="false"/>
    </xf>
    <xf numFmtId="164" fontId="4" fillId="2" borderId="8" xfId="0" applyFont="true" applyBorder="true" applyAlignment="true" applyProtection="false">
      <alignment horizontal="center" vertical="bottom" textRotation="0" wrapText="false" indent="0" shrinkToFit="false"/>
      <protection locked="true" hidden="false"/>
    </xf>
    <xf numFmtId="174" fontId="4" fillId="2" borderId="0" xfId="0" applyFont="true" applyBorder="true" applyAlignment="true" applyProtection="false">
      <alignment horizontal="center" vertical="bottom" textRotation="0" wrapText="false" indent="0" shrinkToFit="false"/>
      <protection locked="true" hidden="false"/>
    </xf>
    <xf numFmtId="169" fontId="4" fillId="2" borderId="8" xfId="0" applyFont="true" applyBorder="true" applyAlignment="true" applyProtection="false">
      <alignment horizontal="center" vertical="bottom" textRotation="0" wrapText="false" indent="0" shrinkToFit="false"/>
      <protection locked="true" hidden="false"/>
    </xf>
    <xf numFmtId="174" fontId="4" fillId="2" borderId="8" xfId="0" applyFont="true" applyBorder="true" applyAlignment="true" applyProtection="false">
      <alignment horizontal="center" vertical="bottom" textRotation="0" wrapText="false" indent="0" shrinkToFit="false"/>
      <protection locked="true" hidden="false"/>
    </xf>
    <xf numFmtId="173" fontId="4" fillId="2" borderId="0" xfId="0" applyFont="true" applyBorder="true" applyAlignment="true" applyProtection="false">
      <alignment horizontal="center" vertical="bottom" textRotation="0" wrapText="false" indent="0" shrinkToFit="false"/>
      <protection locked="true" hidden="false"/>
    </xf>
    <xf numFmtId="172" fontId="4" fillId="2" borderId="0" xfId="0" applyFont="true" applyBorder="true" applyAlignment="true" applyProtection="false">
      <alignment horizontal="center" vertical="bottom" textRotation="0" wrapText="false" indent="0" shrinkToFit="false"/>
      <protection locked="true" hidden="false"/>
    </xf>
    <xf numFmtId="171" fontId="4" fillId="2" borderId="0" xfId="19" applyFont="true" applyBorder="true" applyAlignment="true" applyProtection="true">
      <alignment horizontal="center" vertical="bottom" textRotation="0" wrapText="false" indent="0" shrinkToFit="false"/>
      <protection locked="true" hidden="false"/>
    </xf>
    <xf numFmtId="170" fontId="4" fillId="2" borderId="0" xfId="19" applyFont="true" applyBorder="true" applyAlignment="true" applyProtection="true">
      <alignment horizontal="center" vertical="bottom" textRotation="0" wrapText="false" indent="0" shrinkToFit="false"/>
      <protection locked="true" hidden="false"/>
    </xf>
    <xf numFmtId="171" fontId="4" fillId="2" borderId="8" xfId="19" applyFont="true" applyBorder="true" applyAlignment="true" applyProtection="true">
      <alignment horizontal="center" vertical="bottom" textRotation="0" wrapText="false" indent="0" shrinkToFit="false"/>
      <protection locked="true" hidden="false"/>
    </xf>
    <xf numFmtId="170" fontId="4" fillId="2" borderId="8" xfId="19" applyFont="true" applyBorder="true" applyAlignment="true" applyProtection="true">
      <alignment horizontal="center" vertical="bottom" textRotation="0" wrapText="false" indent="0" shrinkToFit="false"/>
      <protection locked="true" hidden="false"/>
    </xf>
    <xf numFmtId="165" fontId="9" fillId="2" borderId="2" xfId="0" applyFont="true" applyBorder="true" applyAlignment="true" applyProtection="false">
      <alignment horizontal="general" vertical="bottom" textRotation="0" wrapText="false" indent="0" shrinkToFit="false"/>
      <protection locked="true" hidden="false"/>
    </xf>
    <xf numFmtId="164" fontId="13" fillId="2" borderId="0" xfId="0" applyFont="true" applyBorder="tru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15" fillId="3" borderId="0" xfId="0" applyFont="true" applyBorder="false" applyAlignment="false" applyProtection="false">
      <alignment horizontal="general" vertical="bottom" textRotation="0" wrapText="false" indent="0" shrinkToFit="false"/>
      <protection locked="true" hidden="false"/>
    </xf>
    <xf numFmtId="168" fontId="15" fillId="3" borderId="0" xfId="0" applyFont="true" applyBorder="false" applyAlignment="true" applyProtection="false">
      <alignment horizontal="center" vertical="bottom" textRotation="0" wrapText="false" indent="0" shrinkToFit="false"/>
      <protection locked="true" hidden="false"/>
    </xf>
    <xf numFmtId="164" fontId="15" fillId="3" borderId="0" xfId="0" applyFont="true" applyBorder="true" applyAlignment="true" applyProtection="false">
      <alignment horizontal="general" vertical="center" textRotation="0" wrapText="false" indent="0" shrinkToFit="false"/>
      <protection locked="true" hidden="false"/>
    </xf>
    <xf numFmtId="168" fontId="15"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9" fontId="15" fillId="2" borderId="0" xfId="0" applyFont="true" applyBorder="false" applyAlignment="true" applyProtection="false">
      <alignment horizontal="center" vertical="bottom" textRotation="0" wrapText="false" indent="0" shrinkToFit="false"/>
      <protection locked="true" hidden="false"/>
    </xf>
    <xf numFmtId="169" fontId="4" fillId="3" borderId="0" xfId="0" applyFont="true" applyBorder="false" applyAlignment="true" applyProtection="false">
      <alignment horizontal="center" vertical="bottom" textRotation="0" wrapText="false" indent="0" shrinkToFit="false"/>
      <protection locked="true" hidden="false"/>
    </xf>
    <xf numFmtId="168" fontId="15" fillId="2" borderId="0" xfId="0" applyFont="true" applyBorder="true" applyAlignment="true" applyProtection="false">
      <alignment horizontal="center" vertical="bottom" textRotation="0" wrapText="false" indent="0" shrinkToFit="false"/>
      <protection locked="true" hidden="false"/>
    </xf>
    <xf numFmtId="164" fontId="15" fillId="3" borderId="0" xfId="0" applyFont="true" applyBorder="false" applyAlignment="true" applyProtection="false">
      <alignment horizontal="center" vertical="bottom" textRotation="0" wrapText="false" indent="0" shrinkToFit="false"/>
      <protection locked="true" hidden="false"/>
    </xf>
    <xf numFmtId="169" fontId="15" fillId="3" borderId="0" xfId="0" applyFont="true" applyBorder="false" applyAlignment="true" applyProtection="false">
      <alignment horizontal="center" vertical="bottom" textRotation="0" wrapText="false" indent="0" shrinkToFit="false"/>
      <protection locked="true" hidden="false"/>
    </xf>
    <xf numFmtId="164" fontId="15" fillId="3" borderId="8"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general" vertical="center" textRotation="0" wrapText="true" indent="0" shrinkToFit="false"/>
      <protection locked="true" hidden="false"/>
    </xf>
    <xf numFmtId="164" fontId="19" fillId="2" borderId="0" xfId="0" applyFont="true" applyBorder="false" applyAlignment="false" applyProtection="false">
      <alignment horizontal="general" vertical="bottom" textRotation="0" wrapText="false" indent="0" shrinkToFit="false"/>
      <protection locked="true" hidden="false"/>
    </xf>
    <xf numFmtId="164" fontId="21" fillId="2"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false" applyAlignment="true" applyProtection="false">
      <alignment horizontal="general" vertical="bottom" textRotation="0" wrapText="true" indent="0" shrinkToFit="false"/>
      <protection locked="true" hidden="false"/>
    </xf>
    <xf numFmtId="164" fontId="13" fillId="2" borderId="0" xfId="0" applyFont="true" applyBorder="false" applyAlignment="true" applyProtection="false">
      <alignment horizontal="general" vertical="bottom"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8"/>
  <sheetViews>
    <sheetView showFormulas="false" showGridLines="true" showRowColHeaders="true" showZeros="true" rightToLeft="false" tabSelected="true" showOutlineSymbols="true" defaultGridColor="true" view="normal" topLeftCell="A1" colorId="64" zoomScale="130" zoomScaleNormal="130" zoomScalePageLayoutView="100" workbookViewId="0">
      <selection pane="topLeft" activeCell="A6" activeCellId="0" sqref="A6"/>
    </sheetView>
  </sheetViews>
  <sheetFormatPr defaultColWidth="9.15625" defaultRowHeight="15" zeroHeight="false" outlineLevelRow="0" outlineLevelCol="0"/>
  <cols>
    <col collapsed="false" customWidth="true" hidden="false" outlineLevel="0" max="1" min="1" style="1" width="153.29"/>
    <col collapsed="false" customWidth="false" hidden="false" outlineLevel="0" max="1024" min="2" style="1" width="9.14"/>
  </cols>
  <sheetData>
    <row r="1" customFormat="false" ht="15" hidden="false" customHeight="false" outlineLevel="0" collapsed="false">
      <c r="A1" s="2" t="s">
        <v>0</v>
      </c>
    </row>
    <row r="2" customFormat="false" ht="15" hidden="false" customHeight="false" outlineLevel="0" collapsed="false">
      <c r="A2" s="3" t="s">
        <v>1</v>
      </c>
    </row>
    <row r="3" customFormat="false" ht="15" hidden="false" customHeight="false" outlineLevel="0" collapsed="false">
      <c r="A3" s="3" t="s">
        <v>2</v>
      </c>
    </row>
    <row r="4" customFormat="false" ht="15" hidden="false" customHeight="false" outlineLevel="0" collapsed="false">
      <c r="A4" s="3" t="s">
        <v>3</v>
      </c>
    </row>
    <row r="5" customFormat="false" ht="15" hidden="false" customHeight="false" outlineLevel="0" collapsed="false">
      <c r="A5" s="3" t="s">
        <v>4</v>
      </c>
    </row>
    <row r="6" customFormat="false" ht="63" hidden="false" customHeight="true" outlineLevel="0" collapsed="false"/>
    <row r="7" customFormat="false" ht="15" hidden="false" customHeight="false" outlineLevel="0" collapsed="false">
      <c r="A7" s="2" t="s">
        <v>5</v>
      </c>
    </row>
    <row r="8" customFormat="false" ht="165" hidden="false" customHeight="true" outlineLevel="0" collapsed="false">
      <c r="A8" s="4" t="s">
        <v>6</v>
      </c>
    </row>
  </sheetData>
  <hyperlinks>
    <hyperlink ref="A2" location="'Tab. 1_summary'!A1" display="&quot;Tab. 1_summary&quot; contains four tables summarizing the results of the analysis "/>
    <hyperlink ref="A3" location="'Tab. 2_calculations'!A1" display="&quot;Tab. 2_calculations&quot; contains five tables estimating the quantitative impact of the EFTA-Mercosur FTA in terms of GHG emissions"/>
    <hyperlink ref="A4" location="'Tab. 3_Activity data'!A1" display="&quot;Tab. 3_Activity data&quot; contains data on current and projected production levels and trade volumes"/>
    <hyperlink ref="A5" location="'Tab. 4_emission factors'!A1" display="&quot;Tab. 4_Emission factors&quot; contains the emission factors found in the literature relatively to the items selected for the analysi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64"/>
  <sheetViews>
    <sheetView showFormulas="false" showGridLines="true" showRowColHeaders="true" showZeros="true" rightToLeft="false" tabSelected="false" showOutlineSymbols="true" defaultGridColor="true" view="normal" topLeftCell="A49" colorId="64" zoomScale="130" zoomScaleNormal="130" zoomScalePageLayoutView="100" workbookViewId="0">
      <selection pane="topLeft" activeCell="A2" activeCellId="0" sqref="A2"/>
    </sheetView>
  </sheetViews>
  <sheetFormatPr defaultColWidth="9.15625" defaultRowHeight="15" zeroHeight="false" outlineLevelRow="0" outlineLevelCol="0"/>
  <cols>
    <col collapsed="false" customWidth="true" hidden="false" outlineLevel="0" max="1" min="1" style="1" width="55.86"/>
    <col collapsed="false" customWidth="true" hidden="false" outlineLevel="0" max="2" min="2" style="1" width="43.42"/>
    <col collapsed="false" customWidth="true" hidden="false" outlineLevel="0" max="4" min="3" style="1" width="22.28"/>
    <col collapsed="false" customWidth="true" hidden="false" outlineLevel="0" max="5" min="5" style="1" width="15.29"/>
    <col collapsed="false" customWidth="true" hidden="false" outlineLevel="0" max="8" min="6" style="1" width="14.7"/>
    <col collapsed="false" customWidth="false" hidden="false" outlineLevel="0" max="1024" min="9" style="1" width="9.14"/>
  </cols>
  <sheetData>
    <row r="1" customFormat="false" ht="36" hidden="false" customHeight="true" outlineLevel="0" collapsed="false">
      <c r="A1" s="5" t="s">
        <v>7</v>
      </c>
      <c r="B1" s="5"/>
      <c r="C1" s="5"/>
      <c r="D1" s="5"/>
    </row>
    <row r="2" customFormat="false" ht="15" hidden="false" customHeight="false" outlineLevel="0" collapsed="false">
      <c r="A2" s="6" t="s">
        <v>8</v>
      </c>
      <c r="B2" s="7" t="s">
        <v>9</v>
      </c>
    </row>
    <row r="3" customFormat="false" ht="39" hidden="false" customHeight="true" outlineLevel="0" collapsed="false">
      <c r="A3" s="8" t="s">
        <v>10</v>
      </c>
      <c r="B3" s="9" t="n">
        <f aca="false">'Tab. 2_calculations'!B116:C116</f>
        <v>75.4625132504221</v>
      </c>
    </row>
    <row r="4" customFormat="false" ht="22.9" hidden="false" customHeight="true" outlineLevel="0" collapsed="false">
      <c r="A4" s="10" t="s">
        <v>11</v>
      </c>
      <c r="B4" s="11" t="n">
        <f aca="false">'Tab. 2_calculations'!B32+'Tab. 2_calculations'!C32</f>
        <v>500.508949319979</v>
      </c>
    </row>
    <row r="5" customFormat="false" ht="22.9" hidden="false" customHeight="true" outlineLevel="0" collapsed="false">
      <c r="A5" s="10" t="s">
        <v>12</v>
      </c>
      <c r="B5" s="11" t="n">
        <f aca="false">B4+B3</f>
        <v>575.971462570401</v>
      </c>
    </row>
    <row r="6" customFormat="false" ht="20.45" hidden="false" customHeight="true" outlineLevel="0" collapsed="false">
      <c r="A6" s="10" t="s">
        <v>13</v>
      </c>
      <c r="B6" s="12" t="n">
        <f aca="false">B3/B4</f>
        <v>0.150771556338703</v>
      </c>
    </row>
    <row r="7" customFormat="false" ht="15" hidden="false" customHeight="false" outlineLevel="0" collapsed="false">
      <c r="A7" s="13"/>
      <c r="B7" s="13"/>
      <c r="C7" s="14"/>
      <c r="D7" s="14"/>
    </row>
    <row r="8" customFormat="false" ht="36" hidden="false" customHeight="true" outlineLevel="0" collapsed="false">
      <c r="A8" s="5" t="s">
        <v>14</v>
      </c>
      <c r="B8" s="5"/>
      <c r="C8" s="5"/>
      <c r="D8" s="5"/>
    </row>
    <row r="9" customFormat="false" ht="15" hidden="false" customHeight="false" outlineLevel="0" collapsed="false">
      <c r="A9" s="15" t="s">
        <v>8</v>
      </c>
      <c r="B9" s="16" t="s">
        <v>9</v>
      </c>
      <c r="C9" s="17" t="s">
        <v>15</v>
      </c>
      <c r="D9" s="18"/>
    </row>
    <row r="10" customFormat="false" ht="15" hidden="false" customHeight="false" outlineLevel="0" collapsed="false">
      <c r="A10" s="19" t="s">
        <v>16</v>
      </c>
      <c r="B10" s="20" t="n">
        <f aca="false">'Tab. 2_calculations'!E123</f>
        <v>17.0069337028896</v>
      </c>
      <c r="C10" s="21" t="n">
        <f aca="false">B10/$B$3</f>
        <v>0.22536929887893</v>
      </c>
      <c r="D10" s="18"/>
    </row>
    <row r="11" customFormat="false" ht="15" hidden="false" customHeight="false" outlineLevel="0" collapsed="false">
      <c r="A11" s="19" t="s">
        <v>17</v>
      </c>
      <c r="B11" s="20" t="n">
        <f aca="false">'Tab. 2_calculations'!C85</f>
        <v>15.1532120173</v>
      </c>
      <c r="C11" s="21" t="n">
        <f aca="false">B11/$B$3</f>
        <v>0.200804497022437</v>
      </c>
      <c r="D11" s="18"/>
    </row>
    <row r="12" customFormat="false" ht="15" hidden="false" customHeight="false" outlineLevel="0" collapsed="false">
      <c r="A12" s="19" t="s">
        <v>18</v>
      </c>
      <c r="B12" s="20" t="n">
        <f aca="false">'Tab. 2_calculations'!B102</f>
        <v>11.0439323618588</v>
      </c>
      <c r="C12" s="21" t="n">
        <f aca="false">B12/$B$3</f>
        <v>0.146349914496083</v>
      </c>
    </row>
    <row r="13" customFormat="false" ht="15" hidden="false" customHeight="false" outlineLevel="0" collapsed="false">
      <c r="A13" s="19" t="s">
        <v>19</v>
      </c>
      <c r="B13" s="20" t="n">
        <f aca="false">'Tab. 2_calculations'!C84</f>
        <v>6.4230995</v>
      </c>
      <c r="C13" s="21" t="n">
        <f aca="false">B13/$B$3</f>
        <v>0.0851164269958114</v>
      </c>
      <c r="D13" s="18"/>
    </row>
    <row r="14" customFormat="false" ht="15" hidden="false" customHeight="false" outlineLevel="0" collapsed="false">
      <c r="A14" s="19" t="s">
        <v>20</v>
      </c>
      <c r="B14" s="20" t="n">
        <f aca="false">'Tab. 2_calculations'!C87</f>
        <v>5.3569592</v>
      </c>
      <c r="C14" s="21" t="n">
        <f aca="false">B14/$B$3</f>
        <v>0.0709883486417017</v>
      </c>
      <c r="D14" s="18"/>
    </row>
    <row r="15" customFormat="false" ht="18" hidden="false" customHeight="false" outlineLevel="0" collapsed="false">
      <c r="A15" s="19" t="s">
        <v>21</v>
      </c>
      <c r="B15" s="20" t="n">
        <f aca="false">'Tab. 2_calculations'!C80</f>
        <v>4.2526</v>
      </c>
      <c r="C15" s="21" t="n">
        <f aca="false">B15/$B$3</f>
        <v>0.056353808226447</v>
      </c>
      <c r="D15" s="18"/>
    </row>
    <row r="16" customFormat="false" ht="15" hidden="false" customHeight="false" outlineLevel="0" collapsed="false">
      <c r="A16" s="19" t="s">
        <v>22</v>
      </c>
      <c r="B16" s="20" t="n">
        <f aca="false">'Tab. 2_calculations'!C82+'Tab. 2_calculations'!C83</f>
        <v>1.89132582475644</v>
      </c>
      <c r="C16" s="21" t="n">
        <f aca="false">B16/$B$3</f>
        <v>0.0250631173451656</v>
      </c>
      <c r="D16" s="18"/>
    </row>
    <row r="17" customFormat="false" ht="15" hidden="false" customHeight="false" outlineLevel="0" collapsed="false">
      <c r="A17" s="19" t="s">
        <v>23</v>
      </c>
      <c r="B17" s="20" t="n">
        <f aca="false">'Tab. 2_calculations'!C99</f>
        <v>1.6127553135545</v>
      </c>
      <c r="C17" s="21" t="n">
        <f aca="false">B17/$B$3</f>
        <v>0.0213716088172492</v>
      </c>
      <c r="D17" s="18"/>
    </row>
    <row r="18" customFormat="false" ht="18" hidden="false" customHeight="false" outlineLevel="0" collapsed="false">
      <c r="A18" s="19" t="s">
        <v>24</v>
      </c>
      <c r="B18" s="20" t="n">
        <f aca="false">'Tab. 2_calculations'!C81</f>
        <v>1.37466109025873</v>
      </c>
      <c r="C18" s="21" t="n">
        <f aca="false">B18/$B$3</f>
        <v>0.018216476380755</v>
      </c>
      <c r="D18" s="18"/>
    </row>
    <row r="19" customFormat="false" ht="15" hidden="false" customHeight="false" outlineLevel="0" collapsed="false">
      <c r="A19" s="22" t="s">
        <v>25</v>
      </c>
      <c r="B19" s="23" t="n">
        <f aca="false">SUM(B10:B18)</f>
        <v>64.1154790106181</v>
      </c>
      <c r="C19" s="24" t="n">
        <f aca="false">B19/$B$3</f>
        <v>0.84963349680458</v>
      </c>
    </row>
    <row r="20" customFormat="false" ht="15" hidden="false" customHeight="false" outlineLevel="0" collapsed="false">
      <c r="A20" s="25" t="s">
        <v>26</v>
      </c>
      <c r="B20" s="26"/>
      <c r="C20" s="27"/>
    </row>
    <row r="21" customFormat="false" ht="15" hidden="false" customHeight="false" outlineLevel="0" collapsed="false">
      <c r="A21" s="19"/>
      <c r="B21" s="27"/>
      <c r="C21" s="27"/>
    </row>
    <row r="22" customFormat="false" ht="15" hidden="false" customHeight="false" outlineLevel="0" collapsed="false">
      <c r="A22" s="19"/>
      <c r="B22" s="20"/>
      <c r="C22" s="19"/>
    </row>
    <row r="23" customFormat="false" ht="15" hidden="false" customHeight="false" outlineLevel="0" collapsed="false">
      <c r="A23" s="14" t="s">
        <v>27</v>
      </c>
      <c r="B23" s="20"/>
    </row>
    <row r="24" customFormat="false" ht="15" hidden="false" customHeight="false" outlineLevel="0" collapsed="false">
      <c r="B24" s="28" t="s">
        <v>28</v>
      </c>
      <c r="C24" s="28" t="s">
        <v>29</v>
      </c>
    </row>
    <row r="25" customFormat="false" ht="15" hidden="false" customHeight="false" outlineLevel="0" collapsed="false">
      <c r="A25" s="22"/>
      <c r="B25" s="29" t="s">
        <v>9</v>
      </c>
      <c r="C25" s="29" t="s">
        <v>9</v>
      </c>
    </row>
    <row r="26" customFormat="false" ht="15" hidden="false" customHeight="false" outlineLevel="0" collapsed="false">
      <c r="A26" s="1" t="s">
        <v>30</v>
      </c>
      <c r="B26" s="30" t="n">
        <f aca="false">'Tab. 2_calculations'!B32</f>
        <v>0.817688190412571</v>
      </c>
      <c r="C26" s="30" t="n">
        <f aca="false">'Tab. 2_calculations'!C32</f>
        <v>499.691261129566</v>
      </c>
      <c r="D26" s="14"/>
    </row>
    <row r="27" customFormat="false" ht="15" hidden="false" customHeight="false" outlineLevel="0" collapsed="false">
      <c r="A27" s="1" t="s">
        <v>31</v>
      </c>
      <c r="B27" s="30" t="n">
        <f aca="false">'Tab. 2_calculations'!B69</f>
        <v>12.2426443854658</v>
      </c>
      <c r="C27" s="30" t="n">
        <f aca="false">'Tab. 2_calculations'!C69</f>
        <v>563.728818184935</v>
      </c>
    </row>
    <row r="28" customFormat="false" ht="18" hidden="false" customHeight="true" outlineLevel="0" collapsed="false">
      <c r="A28" s="22" t="s">
        <v>32</v>
      </c>
      <c r="B28" s="31" t="n">
        <f aca="false">(B27-B26)/B26</f>
        <v>13.97226513604</v>
      </c>
      <c r="C28" s="31" t="n">
        <f aca="false">(C27-C26)/C26</f>
        <v>0.128154246505353</v>
      </c>
    </row>
    <row r="29" customFormat="false" ht="18" hidden="false" customHeight="true" outlineLevel="0" collapsed="false">
      <c r="A29" s="32"/>
      <c r="B29" s="32"/>
      <c r="C29" s="32"/>
    </row>
    <row r="30" customFormat="false" ht="18" hidden="false" customHeight="true" outlineLevel="0" collapsed="false"/>
    <row r="31" customFormat="false" ht="15" hidden="false" customHeight="false" outlineLevel="0" collapsed="false">
      <c r="A31" s="14" t="s">
        <v>33</v>
      </c>
      <c r="B31" s="33" t="s">
        <v>34</v>
      </c>
      <c r="C31" s="34" t="s">
        <v>35</v>
      </c>
      <c r="D31" s="34"/>
      <c r="E31" s="34"/>
      <c r="F31" s="34" t="s">
        <v>36</v>
      </c>
      <c r="G31" s="34"/>
      <c r="H31" s="34"/>
      <c r="I31" s="35" t="s">
        <v>37</v>
      </c>
      <c r="J31" s="35"/>
      <c r="K31" s="35"/>
      <c r="L31" s="36" t="s">
        <v>38</v>
      </c>
      <c r="M31" s="36"/>
      <c r="N31" s="36"/>
    </row>
    <row r="32" customFormat="false" ht="15" hidden="false" customHeight="false" outlineLevel="0" collapsed="false">
      <c r="A32" s="37" t="s">
        <v>8</v>
      </c>
      <c r="B32" s="17" t="s">
        <v>9</v>
      </c>
      <c r="C32" s="38" t="s">
        <v>15</v>
      </c>
      <c r="D32" s="38"/>
      <c r="E32" s="38"/>
      <c r="F32" s="38" t="s">
        <v>15</v>
      </c>
      <c r="G32" s="38"/>
      <c r="H32" s="38"/>
      <c r="I32" s="17" t="s">
        <v>9</v>
      </c>
      <c r="J32" s="17"/>
      <c r="K32" s="17"/>
      <c r="L32" s="39" t="s">
        <v>9</v>
      </c>
      <c r="M32" s="39"/>
      <c r="N32" s="39"/>
    </row>
    <row r="33" customFormat="false" ht="15" hidden="false" customHeight="false" outlineLevel="0" collapsed="false">
      <c r="A33" s="40"/>
      <c r="B33" s="41" t="s">
        <v>39</v>
      </c>
      <c r="C33" s="42" t="s">
        <v>40</v>
      </c>
      <c r="D33" s="41" t="s">
        <v>41</v>
      </c>
      <c r="E33" s="43" t="s">
        <v>42</v>
      </c>
      <c r="F33" s="42" t="s">
        <v>40</v>
      </c>
      <c r="G33" s="41" t="s">
        <v>41</v>
      </c>
      <c r="H33" s="43" t="s">
        <v>42</v>
      </c>
      <c r="I33" s="44" t="s">
        <v>40</v>
      </c>
      <c r="J33" s="45" t="s">
        <v>41</v>
      </c>
      <c r="K33" s="45" t="s">
        <v>42</v>
      </c>
      <c r="L33" s="42" t="s">
        <v>40</v>
      </c>
      <c r="M33" s="41" t="s">
        <v>41</v>
      </c>
      <c r="N33" s="43" t="s">
        <v>42</v>
      </c>
    </row>
    <row r="34" customFormat="false" ht="16.5" hidden="false" customHeight="false" outlineLevel="0" collapsed="false">
      <c r="A34" s="46" t="s">
        <v>43</v>
      </c>
      <c r="B34" s="47" t="n">
        <f aca="false">'Tab. 2_calculations'!B78+'Tab. 2_calculations'!C78</f>
        <v>17.0069337028896</v>
      </c>
      <c r="C34" s="48" t="n">
        <v>0</v>
      </c>
      <c r="D34" s="49" t="n">
        <v>1</v>
      </c>
      <c r="E34" s="50" t="n">
        <v>0</v>
      </c>
      <c r="F34" s="48" t="s">
        <v>44</v>
      </c>
      <c r="G34" s="51" t="s">
        <v>44</v>
      </c>
      <c r="H34" s="50" t="s">
        <v>44</v>
      </c>
      <c r="I34" s="47" t="n">
        <v>0</v>
      </c>
      <c r="J34" s="47" t="n">
        <f aca="false">$B34*D34</f>
        <v>17.0069337028896</v>
      </c>
      <c r="K34" s="47" t="n">
        <f aca="false">$B34*E34</f>
        <v>0</v>
      </c>
      <c r="L34" s="48" t="s">
        <v>44</v>
      </c>
      <c r="M34" s="51" t="s">
        <v>44</v>
      </c>
      <c r="N34" s="50" t="s">
        <v>44</v>
      </c>
    </row>
    <row r="35" customFormat="false" ht="16.5" hidden="false" customHeight="false" outlineLevel="0" collapsed="false">
      <c r="A35" s="46" t="s">
        <v>45</v>
      </c>
      <c r="B35" s="47" t="n">
        <f aca="false">'Tab. 2_calculations'!B79+'Tab. 2_calculations'!C79</f>
        <v>1.50776189924524</v>
      </c>
      <c r="C35" s="48" t="n">
        <v>1</v>
      </c>
      <c r="D35" s="51" t="n">
        <v>0</v>
      </c>
      <c r="E35" s="50" t="n">
        <v>0</v>
      </c>
      <c r="F35" s="48" t="s">
        <v>44</v>
      </c>
      <c r="G35" s="51" t="s">
        <v>44</v>
      </c>
      <c r="H35" s="50" t="s">
        <v>44</v>
      </c>
      <c r="I35" s="47" t="n">
        <v>1.50776189924524</v>
      </c>
      <c r="J35" s="47" t="n">
        <f aca="false">$B35*D35</f>
        <v>0</v>
      </c>
      <c r="K35" s="47" t="n">
        <f aca="false">$B35*E35</f>
        <v>0</v>
      </c>
      <c r="L35" s="48" t="s">
        <v>44</v>
      </c>
      <c r="M35" s="51" t="s">
        <v>44</v>
      </c>
      <c r="N35" s="50" t="s">
        <v>44</v>
      </c>
    </row>
    <row r="36" customFormat="false" ht="16.5" hidden="false" customHeight="false" outlineLevel="0" collapsed="false">
      <c r="A36" s="46" t="s">
        <v>46</v>
      </c>
      <c r="B36" s="47" t="n">
        <f aca="false">'Tab. 2_calculations'!B80+'Tab. 2_calculations'!C80</f>
        <v>4.2526</v>
      </c>
      <c r="C36" s="48" t="n">
        <v>1</v>
      </c>
      <c r="D36" s="51" t="n">
        <v>0</v>
      </c>
      <c r="E36" s="50" t="n">
        <v>0</v>
      </c>
      <c r="F36" s="48" t="s">
        <v>44</v>
      </c>
      <c r="G36" s="51" t="s">
        <v>44</v>
      </c>
      <c r="H36" s="50" t="s">
        <v>44</v>
      </c>
      <c r="I36" s="47" t="n">
        <v>4.2526</v>
      </c>
      <c r="J36" s="47" t="n">
        <f aca="false">$B36*D36</f>
        <v>0</v>
      </c>
      <c r="K36" s="47" t="n">
        <f aca="false">$B36*E36</f>
        <v>0</v>
      </c>
      <c r="L36" s="48" t="s">
        <v>44</v>
      </c>
      <c r="M36" s="51" t="s">
        <v>44</v>
      </c>
      <c r="N36" s="50" t="s">
        <v>44</v>
      </c>
    </row>
    <row r="37" customFormat="false" ht="16.5" hidden="false" customHeight="false" outlineLevel="0" collapsed="false">
      <c r="A37" s="46" t="s">
        <v>47</v>
      </c>
      <c r="B37" s="47" t="n">
        <f aca="false">'Tab. 2_calculations'!B81+'Tab. 2_calculations'!C81</f>
        <v>1.37466109025873</v>
      </c>
      <c r="C37" s="48" t="n">
        <v>0</v>
      </c>
      <c r="D37" s="51" t="n">
        <v>1</v>
      </c>
      <c r="E37" s="50" t="n">
        <v>0</v>
      </c>
      <c r="F37" s="48" t="s">
        <v>44</v>
      </c>
      <c r="G37" s="51" t="s">
        <v>44</v>
      </c>
      <c r="H37" s="50" t="s">
        <v>44</v>
      </c>
      <c r="I37" s="47" t="n">
        <v>0</v>
      </c>
      <c r="J37" s="47" t="n">
        <f aca="false">$B37*D37</f>
        <v>1.37466109025873</v>
      </c>
      <c r="K37" s="47" t="n">
        <f aca="false">$B37*E37</f>
        <v>0</v>
      </c>
      <c r="L37" s="48" t="s">
        <v>44</v>
      </c>
      <c r="M37" s="51" t="s">
        <v>44</v>
      </c>
      <c r="N37" s="50" t="s">
        <v>44</v>
      </c>
    </row>
    <row r="38" customFormat="false" ht="15" hidden="false" customHeight="false" outlineLevel="0" collapsed="false">
      <c r="A38" s="46" t="s">
        <v>48</v>
      </c>
      <c r="B38" s="47" t="n">
        <f aca="false">'Tab. 2_calculations'!B82+'Tab. 2_calculations'!C82</f>
        <v>1.81224413622</v>
      </c>
      <c r="C38" s="48" t="n">
        <v>1</v>
      </c>
      <c r="D38" s="51" t="n">
        <v>0</v>
      </c>
      <c r="E38" s="50" t="n">
        <v>0</v>
      </c>
      <c r="F38" s="48" t="s">
        <v>44</v>
      </c>
      <c r="G38" s="51" t="s">
        <v>44</v>
      </c>
      <c r="H38" s="50" t="s">
        <v>44</v>
      </c>
      <c r="I38" s="47" t="n">
        <v>1.81224413622</v>
      </c>
      <c r="J38" s="47" t="n">
        <f aca="false">$B38*D38</f>
        <v>0</v>
      </c>
      <c r="K38" s="47" t="n">
        <f aca="false">$B38*E38</f>
        <v>0</v>
      </c>
      <c r="L38" s="48" t="s">
        <v>44</v>
      </c>
      <c r="M38" s="51" t="s">
        <v>44</v>
      </c>
      <c r="N38" s="50" t="s">
        <v>44</v>
      </c>
    </row>
    <row r="39" customFormat="false" ht="15" hidden="false" customHeight="false" outlineLevel="0" collapsed="false">
      <c r="A39" s="46" t="s">
        <v>49</v>
      </c>
      <c r="B39" s="47" t="n">
        <f aca="false">'Tab. 2_calculations'!B83+'Tab. 2_calculations'!C83</f>
        <v>0.0790816885364409</v>
      </c>
      <c r="C39" s="48" t="n">
        <v>1</v>
      </c>
      <c r="D39" s="51" t="n">
        <v>0</v>
      </c>
      <c r="E39" s="50" t="n">
        <v>0</v>
      </c>
      <c r="F39" s="48" t="s">
        <v>44</v>
      </c>
      <c r="G39" s="51" t="s">
        <v>44</v>
      </c>
      <c r="H39" s="50" t="s">
        <v>44</v>
      </c>
      <c r="I39" s="47" t="n">
        <v>0.0790816885364409</v>
      </c>
      <c r="J39" s="47" t="n">
        <f aca="false">$B39*D39</f>
        <v>0</v>
      </c>
      <c r="K39" s="47" t="n">
        <f aca="false">$B39*E39</f>
        <v>0</v>
      </c>
      <c r="L39" s="48" t="s">
        <v>44</v>
      </c>
      <c r="M39" s="51" t="s">
        <v>44</v>
      </c>
      <c r="N39" s="50" t="s">
        <v>44</v>
      </c>
    </row>
    <row r="40" customFormat="false" ht="15" hidden="false" customHeight="false" outlineLevel="0" collapsed="false">
      <c r="A40" s="46" t="s">
        <v>19</v>
      </c>
      <c r="B40" s="47" t="n">
        <f aca="false">'Tab. 2_calculations'!B84+'Tab. 2_calculations'!C84</f>
        <v>6.4230995</v>
      </c>
      <c r="C40" s="48" t="n">
        <v>0</v>
      </c>
      <c r="D40" s="51" t="n">
        <v>1</v>
      </c>
      <c r="E40" s="50" t="n">
        <v>0</v>
      </c>
      <c r="F40" s="48" t="s">
        <v>44</v>
      </c>
      <c r="G40" s="51" t="s">
        <v>44</v>
      </c>
      <c r="H40" s="50" t="s">
        <v>44</v>
      </c>
      <c r="I40" s="47" t="n">
        <v>0</v>
      </c>
      <c r="J40" s="47" t="n">
        <f aca="false">$B40*D40</f>
        <v>6.4230995</v>
      </c>
      <c r="K40" s="47" t="n">
        <f aca="false">$B40*E40</f>
        <v>0</v>
      </c>
      <c r="L40" s="48" t="s">
        <v>44</v>
      </c>
      <c r="M40" s="51" t="s">
        <v>44</v>
      </c>
      <c r="N40" s="50" t="s">
        <v>44</v>
      </c>
    </row>
    <row r="41" customFormat="false" ht="15" hidden="false" customHeight="false" outlineLevel="0" collapsed="false">
      <c r="A41" s="46" t="s">
        <v>17</v>
      </c>
      <c r="B41" s="47" t="n">
        <f aca="false">'Tab. 2_calculations'!B85+'Tab. 2_calculations'!C85</f>
        <v>15.1532120173</v>
      </c>
      <c r="C41" s="48" t="n">
        <v>0.435</v>
      </c>
      <c r="D41" s="51" t="n">
        <v>0.565</v>
      </c>
      <c r="E41" s="50" t="n">
        <v>0</v>
      </c>
      <c r="F41" s="48" t="s">
        <v>44</v>
      </c>
      <c r="G41" s="51" t="s">
        <v>44</v>
      </c>
      <c r="H41" s="50" t="s">
        <v>44</v>
      </c>
      <c r="I41" s="47" t="n">
        <v>6.5916472275255</v>
      </c>
      <c r="J41" s="47" t="n">
        <f aca="false">$B41*D41</f>
        <v>8.5615647897745</v>
      </c>
      <c r="K41" s="47" t="n">
        <f aca="false">$B41*E41</f>
        <v>0</v>
      </c>
      <c r="L41" s="48" t="s">
        <v>44</v>
      </c>
      <c r="M41" s="51" t="s">
        <v>44</v>
      </c>
      <c r="N41" s="50" t="s">
        <v>44</v>
      </c>
    </row>
    <row r="42" customFormat="false" ht="15" hidden="false" customHeight="false" outlineLevel="0" collapsed="false">
      <c r="A42" s="46" t="s">
        <v>50</v>
      </c>
      <c r="B42" s="47" t="n">
        <f aca="false">'Tab. 2_calculations'!B86+'Tab. 2_calculations'!C86</f>
        <v>0</v>
      </c>
      <c r="C42" s="48" t="n">
        <v>0</v>
      </c>
      <c r="D42" s="51" t="n">
        <v>0</v>
      </c>
      <c r="E42" s="50" t="n">
        <v>0</v>
      </c>
      <c r="F42" s="48" t="s">
        <v>44</v>
      </c>
      <c r="G42" s="51" t="s">
        <v>44</v>
      </c>
      <c r="H42" s="50" t="s">
        <v>44</v>
      </c>
      <c r="I42" s="47" t="n">
        <v>0</v>
      </c>
      <c r="J42" s="47" t="n">
        <f aca="false">$B42*D42</f>
        <v>0</v>
      </c>
      <c r="K42" s="47" t="n">
        <f aca="false">$B42*E42</f>
        <v>0</v>
      </c>
      <c r="L42" s="48" t="s">
        <v>44</v>
      </c>
      <c r="M42" s="51" t="s">
        <v>44</v>
      </c>
      <c r="N42" s="50" t="s">
        <v>44</v>
      </c>
    </row>
    <row r="43" customFormat="false" ht="15" hidden="false" customHeight="false" outlineLevel="0" collapsed="false">
      <c r="A43" s="46" t="s">
        <v>20</v>
      </c>
      <c r="B43" s="47" t="n">
        <f aca="false">'Tab. 2_calculations'!B87+'Tab. 2_calculations'!C87</f>
        <v>5.3569592</v>
      </c>
      <c r="C43" s="48" t="n">
        <v>0</v>
      </c>
      <c r="D43" s="51" t="n">
        <v>1</v>
      </c>
      <c r="E43" s="50" t="n">
        <v>0</v>
      </c>
      <c r="F43" s="48" t="s">
        <v>44</v>
      </c>
      <c r="G43" s="51" t="s">
        <v>44</v>
      </c>
      <c r="H43" s="50" t="s">
        <v>44</v>
      </c>
      <c r="I43" s="47" t="n">
        <v>0</v>
      </c>
      <c r="J43" s="47" t="n">
        <f aca="false">$B43*D43</f>
        <v>5.3569592</v>
      </c>
      <c r="K43" s="47" t="n">
        <f aca="false">$B43*E43</f>
        <v>0</v>
      </c>
      <c r="L43" s="48" t="s">
        <v>44</v>
      </c>
      <c r="M43" s="51" t="s">
        <v>44</v>
      </c>
      <c r="N43" s="50" t="s">
        <v>44</v>
      </c>
    </row>
    <row r="44" customFormat="false" ht="16.5" hidden="false" customHeight="false" outlineLevel="0" collapsed="false">
      <c r="A44" s="46" t="s">
        <v>51</v>
      </c>
      <c r="B44" s="47" t="n">
        <f aca="false">'Tab. 2_calculations'!B88+'Tab. 2_calculations'!C88</f>
        <v>0</v>
      </c>
      <c r="C44" s="48" t="n">
        <v>0</v>
      </c>
      <c r="D44" s="51" t="n">
        <v>0</v>
      </c>
      <c r="E44" s="50" t="n">
        <v>0</v>
      </c>
      <c r="F44" s="48" t="s">
        <v>44</v>
      </c>
      <c r="G44" s="51" t="s">
        <v>44</v>
      </c>
      <c r="H44" s="50" t="s">
        <v>44</v>
      </c>
      <c r="I44" s="47" t="n">
        <v>0</v>
      </c>
      <c r="J44" s="47" t="n">
        <f aca="false">$B44*D44</f>
        <v>0</v>
      </c>
      <c r="K44" s="47" t="n">
        <f aca="false">$B44*E44</f>
        <v>0</v>
      </c>
      <c r="L44" s="48" t="s">
        <v>44</v>
      </c>
      <c r="M44" s="51" t="s">
        <v>44</v>
      </c>
      <c r="N44" s="50" t="s">
        <v>44</v>
      </c>
    </row>
    <row r="45" customFormat="false" ht="15" hidden="false" customHeight="false" outlineLevel="0" collapsed="false">
      <c r="A45" s="52" t="s">
        <v>52</v>
      </c>
      <c r="B45" s="47" t="n">
        <f aca="false">'Tab. 2_calculations'!B89+'Tab. 2_calculations'!C89</f>
        <v>2.112329953</v>
      </c>
      <c r="C45" s="48" t="n">
        <v>1</v>
      </c>
      <c r="D45" s="51" t="n">
        <v>0</v>
      </c>
      <c r="E45" s="50" t="n">
        <v>0</v>
      </c>
      <c r="F45" s="48" t="s">
        <v>44</v>
      </c>
      <c r="G45" s="51" t="s">
        <v>44</v>
      </c>
      <c r="H45" s="50" t="s">
        <v>44</v>
      </c>
      <c r="I45" s="47" t="n">
        <v>2.112329953</v>
      </c>
      <c r="J45" s="47" t="n">
        <f aca="false">$B45*D45</f>
        <v>0</v>
      </c>
      <c r="K45" s="47" t="n">
        <f aca="false">$B45*E45</f>
        <v>0</v>
      </c>
      <c r="L45" s="48" t="s">
        <v>44</v>
      </c>
      <c r="M45" s="51" t="s">
        <v>44</v>
      </c>
      <c r="N45" s="50" t="s">
        <v>44</v>
      </c>
    </row>
    <row r="46" customFormat="false" ht="15" hidden="false" customHeight="false" outlineLevel="0" collapsed="false">
      <c r="A46" s="46" t="s">
        <v>53</v>
      </c>
      <c r="B46" s="47" t="n">
        <f aca="false">'Tab. 2_calculations'!B90+'Tab. 2_calculations'!C90</f>
        <v>2.0255648602</v>
      </c>
      <c r="C46" s="48" t="n">
        <v>0</v>
      </c>
      <c r="D46" s="51" t="n">
        <v>1</v>
      </c>
      <c r="E46" s="50" t="n">
        <v>0</v>
      </c>
      <c r="F46" s="48" t="s">
        <v>44</v>
      </c>
      <c r="G46" s="51" t="s">
        <v>44</v>
      </c>
      <c r="H46" s="50" t="s">
        <v>44</v>
      </c>
      <c r="I46" s="47" t="n">
        <v>0</v>
      </c>
      <c r="J46" s="47" t="n">
        <f aca="false">$B46*D46</f>
        <v>2.0255648602</v>
      </c>
      <c r="K46" s="47" t="n">
        <f aca="false">$B46*E46</f>
        <v>0</v>
      </c>
      <c r="L46" s="48" t="s">
        <v>44</v>
      </c>
      <c r="M46" s="51" t="s">
        <v>44</v>
      </c>
      <c r="N46" s="50" t="s">
        <v>44</v>
      </c>
    </row>
    <row r="47" customFormat="false" ht="15" hidden="false" customHeight="false" outlineLevel="0" collapsed="false">
      <c r="A47" s="46" t="s">
        <v>54</v>
      </c>
      <c r="B47" s="47" t="n">
        <f aca="false">'Tab. 2_calculations'!B91+'Tab. 2_calculations'!C91</f>
        <v>0.574601016</v>
      </c>
      <c r="C47" s="48" t="n">
        <v>0.0909999999999999</v>
      </c>
      <c r="D47" s="51" t="n">
        <v>0.909</v>
      </c>
      <c r="E47" s="50" t="n">
        <v>0</v>
      </c>
      <c r="F47" s="48" t="s">
        <v>44</v>
      </c>
      <c r="G47" s="51" t="s">
        <v>44</v>
      </c>
      <c r="H47" s="50" t="s">
        <v>44</v>
      </c>
      <c r="I47" s="47" t="n">
        <v>0.052288692456</v>
      </c>
      <c r="J47" s="47" t="n">
        <f aca="false">$B47*D47</f>
        <v>0.522312323544</v>
      </c>
      <c r="K47" s="47" t="n">
        <f aca="false">$B47*E47</f>
        <v>0</v>
      </c>
      <c r="L47" s="48" t="s">
        <v>44</v>
      </c>
      <c r="M47" s="51" t="s">
        <v>44</v>
      </c>
      <c r="N47" s="50" t="s">
        <v>44</v>
      </c>
    </row>
    <row r="48" customFormat="false" ht="15" hidden="false" customHeight="false" outlineLevel="0" collapsed="false">
      <c r="A48" s="46" t="s">
        <v>55</v>
      </c>
      <c r="B48" s="47" t="n">
        <f aca="false">'Tab. 2_calculations'!B92+'Tab. 2_calculations'!C92</f>
        <v>0</v>
      </c>
      <c r="C48" s="48" t="n">
        <v>0</v>
      </c>
      <c r="D48" s="51" t="n">
        <v>0</v>
      </c>
      <c r="E48" s="50" t="n">
        <v>0</v>
      </c>
      <c r="F48" s="48" t="s">
        <v>44</v>
      </c>
      <c r="G48" s="51" t="s">
        <v>44</v>
      </c>
      <c r="H48" s="50" t="s">
        <v>44</v>
      </c>
      <c r="I48" s="47" t="n">
        <v>0</v>
      </c>
      <c r="J48" s="47" t="n">
        <f aca="false">$B48*D48</f>
        <v>0</v>
      </c>
      <c r="K48" s="47" t="n">
        <f aca="false">$B48*E48</f>
        <v>0</v>
      </c>
      <c r="L48" s="48" t="s">
        <v>44</v>
      </c>
      <c r="M48" s="51" t="s">
        <v>44</v>
      </c>
      <c r="N48" s="50" t="s">
        <v>44</v>
      </c>
    </row>
    <row r="49" customFormat="false" ht="15" hidden="false" customHeight="false" outlineLevel="0" collapsed="false">
      <c r="A49" s="46" t="s">
        <v>56</v>
      </c>
      <c r="B49" s="47" t="n">
        <f aca="false">'Tab. 2_calculations'!B93+'Tab. 2_calculations'!C93</f>
        <v>1.08252</v>
      </c>
      <c r="C49" s="48" t="n">
        <v>1</v>
      </c>
      <c r="D49" s="51" t="n">
        <v>0</v>
      </c>
      <c r="E49" s="50" t="n">
        <v>0</v>
      </c>
      <c r="F49" s="48" t="s">
        <v>44</v>
      </c>
      <c r="G49" s="51" t="s">
        <v>44</v>
      </c>
      <c r="H49" s="50" t="s">
        <v>44</v>
      </c>
      <c r="I49" s="47" t="n">
        <v>1.08252</v>
      </c>
      <c r="J49" s="47" t="n">
        <f aca="false">$B49*D49</f>
        <v>0</v>
      </c>
      <c r="K49" s="47" t="n">
        <f aca="false">$B49*E49</f>
        <v>0</v>
      </c>
      <c r="L49" s="48" t="s">
        <v>44</v>
      </c>
      <c r="M49" s="51" t="s">
        <v>44</v>
      </c>
      <c r="N49" s="50" t="s">
        <v>44</v>
      </c>
    </row>
    <row r="50" customFormat="false" ht="15" hidden="false" customHeight="false" outlineLevel="0" collapsed="false">
      <c r="A50" s="46" t="s">
        <v>57</v>
      </c>
      <c r="B50" s="47" t="n">
        <f aca="false">'Tab. 2_calculations'!B94+'Tab. 2_calculations'!C94</f>
        <v>0</v>
      </c>
      <c r="C50" s="48" t="n">
        <v>1</v>
      </c>
      <c r="D50" s="51" t="n">
        <v>0</v>
      </c>
      <c r="E50" s="50" t="n">
        <v>0</v>
      </c>
      <c r="F50" s="48" t="s">
        <v>44</v>
      </c>
      <c r="G50" s="51" t="s">
        <v>44</v>
      </c>
      <c r="H50" s="50" t="s">
        <v>44</v>
      </c>
      <c r="I50" s="47" t="n">
        <v>0</v>
      </c>
      <c r="J50" s="47" t="n">
        <f aca="false">$B50*D50</f>
        <v>0</v>
      </c>
      <c r="K50" s="47" t="n">
        <f aca="false">$B50*E50</f>
        <v>0</v>
      </c>
      <c r="L50" s="48" t="s">
        <v>44</v>
      </c>
      <c r="M50" s="51" t="s">
        <v>44</v>
      </c>
      <c r="N50" s="50" t="s">
        <v>44</v>
      </c>
    </row>
    <row r="51" customFormat="false" ht="15" hidden="false" customHeight="false" outlineLevel="0" collapsed="false">
      <c r="A51" s="46" t="s">
        <v>58</v>
      </c>
      <c r="B51" s="47" t="n">
        <f aca="false">'Tab. 2_calculations'!B95+'Tab. 2_calculations'!C95</f>
        <v>0.2244</v>
      </c>
      <c r="C51" s="48" t="n">
        <v>0.882</v>
      </c>
      <c r="D51" s="51" t="n">
        <v>0.118</v>
      </c>
      <c r="E51" s="50" t="n">
        <v>0</v>
      </c>
      <c r="F51" s="48" t="s">
        <v>44</v>
      </c>
      <c r="G51" s="51" t="s">
        <v>44</v>
      </c>
      <c r="H51" s="50" t="s">
        <v>44</v>
      </c>
      <c r="I51" s="47" t="n">
        <v>0.1979208</v>
      </c>
      <c r="J51" s="47" t="n">
        <f aca="false">$B51*D51</f>
        <v>0.0264792</v>
      </c>
      <c r="K51" s="47" t="n">
        <f aca="false">$B51*E51</f>
        <v>0</v>
      </c>
      <c r="L51" s="48" t="s">
        <v>44</v>
      </c>
      <c r="M51" s="51" t="s">
        <v>44</v>
      </c>
      <c r="N51" s="50" t="s">
        <v>44</v>
      </c>
    </row>
    <row r="52" customFormat="false" ht="15" hidden="false" customHeight="false" outlineLevel="0" collapsed="false">
      <c r="A52" s="46" t="s">
        <v>59</v>
      </c>
      <c r="B52" s="47" t="n">
        <f aca="false">'Tab. 2_calculations'!B96+'Tab. 2_calculations'!C96</f>
        <v>0.1374</v>
      </c>
      <c r="C52" s="48" t="n">
        <v>1</v>
      </c>
      <c r="D52" s="51" t="n">
        <v>0</v>
      </c>
      <c r="E52" s="50" t="n">
        <v>0</v>
      </c>
      <c r="F52" s="48" t="s">
        <v>44</v>
      </c>
      <c r="G52" s="51" t="s">
        <v>44</v>
      </c>
      <c r="H52" s="50" t="s">
        <v>44</v>
      </c>
      <c r="I52" s="47" t="n">
        <v>0.1374</v>
      </c>
      <c r="J52" s="47" t="n">
        <f aca="false">$B52*D52</f>
        <v>0</v>
      </c>
      <c r="K52" s="47" t="n">
        <f aca="false">$B52*E52</f>
        <v>0</v>
      </c>
      <c r="L52" s="48" t="s">
        <v>44</v>
      </c>
      <c r="M52" s="51" t="s">
        <v>44</v>
      </c>
      <c r="N52" s="50" t="s">
        <v>44</v>
      </c>
    </row>
    <row r="53" customFormat="false" ht="15" hidden="false" customHeight="false" outlineLevel="0" collapsed="false">
      <c r="A53" s="46" t="s">
        <v>60</v>
      </c>
      <c r="B53" s="47" t="n">
        <f aca="false">'Tab. 2_calculations'!B97+'Tab. 2_calculations'!C97</f>
        <v>1.82666817335</v>
      </c>
      <c r="C53" s="48" t="n">
        <v>0.928057553956834</v>
      </c>
      <c r="D53" s="51" t="n">
        <v>0.0719424460431655</v>
      </c>
      <c r="E53" s="50" t="n">
        <v>0</v>
      </c>
      <c r="F53" s="48" t="s">
        <v>44</v>
      </c>
      <c r="G53" s="51" t="s">
        <v>44</v>
      </c>
      <c r="H53" s="50" t="s">
        <v>44</v>
      </c>
      <c r="I53" s="47" t="n">
        <v>1.69525319685</v>
      </c>
      <c r="J53" s="47" t="n">
        <f aca="false">$B53*D53</f>
        <v>0.1314149765</v>
      </c>
      <c r="K53" s="47" t="n">
        <f aca="false">$B53*E53</f>
        <v>0</v>
      </c>
      <c r="L53" s="48" t="s">
        <v>44</v>
      </c>
      <c r="M53" s="51" t="s">
        <v>44</v>
      </c>
      <c r="N53" s="50" t="s">
        <v>44</v>
      </c>
    </row>
    <row r="54" customFormat="false" ht="16.5" hidden="false" customHeight="false" outlineLevel="0" collapsed="false">
      <c r="A54" s="46" t="s">
        <v>61</v>
      </c>
      <c r="B54" s="47" t="n">
        <f aca="false">'Tab. 2_calculations'!B98+'Tab. 2_calculations'!C98</f>
        <v>0.512425862091007</v>
      </c>
      <c r="C54" s="48" t="n">
        <v>0.443914839529711</v>
      </c>
      <c r="D54" s="51" t="n">
        <v>0.556085160470289</v>
      </c>
      <c r="E54" s="50" t="n">
        <v>0</v>
      </c>
      <c r="F54" s="48" t="s">
        <v>44</v>
      </c>
      <c r="G54" s="51" t="s">
        <v>44</v>
      </c>
      <c r="H54" s="50" t="s">
        <v>44</v>
      </c>
      <c r="I54" s="47" t="n">
        <v>0.227473444341003</v>
      </c>
      <c r="J54" s="47" t="n">
        <f aca="false">$B54*D54</f>
        <v>0.284952417750004</v>
      </c>
      <c r="K54" s="47" t="n">
        <f aca="false">$B54*E54</f>
        <v>0</v>
      </c>
      <c r="L54" s="48" t="s">
        <v>44</v>
      </c>
      <c r="M54" s="51" t="s">
        <v>44</v>
      </c>
      <c r="N54" s="50" t="s">
        <v>44</v>
      </c>
    </row>
    <row r="55" customFormat="false" ht="15" hidden="false" customHeight="false" outlineLevel="0" collapsed="false">
      <c r="A55" s="46" t="s">
        <v>23</v>
      </c>
      <c r="B55" s="47" t="n">
        <f aca="false">'Tab. 2_calculations'!B99+'Tab. 2_calculations'!C99</f>
        <v>1.6127553135545</v>
      </c>
      <c r="C55" s="48" t="n">
        <v>0.67</v>
      </c>
      <c r="D55" s="51" t="n">
        <v>0.33</v>
      </c>
      <c r="E55" s="50" t="n">
        <v>0</v>
      </c>
      <c r="F55" s="48" t="s">
        <v>44</v>
      </c>
      <c r="G55" s="51" t="s">
        <v>44</v>
      </c>
      <c r="H55" s="50" t="s">
        <v>44</v>
      </c>
      <c r="I55" s="47" t="n">
        <v>1.08054606008152</v>
      </c>
      <c r="J55" s="47" t="n">
        <f aca="false">$B55*D55</f>
        <v>0.532209253472987</v>
      </c>
      <c r="K55" s="47" t="n">
        <f aca="false">$B55*E55</f>
        <v>0</v>
      </c>
      <c r="L55" s="48" t="s">
        <v>44</v>
      </c>
      <c r="M55" s="51" t="s">
        <v>44</v>
      </c>
      <c r="N55" s="50" t="s">
        <v>44</v>
      </c>
    </row>
    <row r="56" customFormat="false" ht="15" hidden="false" customHeight="false" outlineLevel="0" collapsed="false">
      <c r="A56" s="46" t="s">
        <v>62</v>
      </c>
      <c r="B56" s="47" t="n">
        <f aca="false">'Tab. 2_calculations'!B100+'Tab. 2_calculations'!C100</f>
        <v>0.962338642723333</v>
      </c>
      <c r="C56" s="48" t="n">
        <v>1</v>
      </c>
      <c r="D56" s="51" t="n">
        <v>0</v>
      </c>
      <c r="E56" s="50" t="n">
        <v>0</v>
      </c>
      <c r="F56" s="48" t="s">
        <v>44</v>
      </c>
      <c r="G56" s="51" t="s">
        <v>44</v>
      </c>
      <c r="H56" s="50" t="s">
        <v>44</v>
      </c>
      <c r="I56" s="47" t="n">
        <v>0.962338642723333</v>
      </c>
      <c r="J56" s="47" t="n">
        <f aca="false">$B56*D56</f>
        <v>0</v>
      </c>
      <c r="K56" s="47" t="n">
        <f aca="false">$B56*E56</f>
        <v>0</v>
      </c>
      <c r="L56" s="48" t="s">
        <v>44</v>
      </c>
      <c r="M56" s="51" t="s">
        <v>44</v>
      </c>
      <c r="N56" s="50" t="s">
        <v>44</v>
      </c>
    </row>
    <row r="57" customFormat="false" ht="15" hidden="false" customHeight="false" outlineLevel="0" collapsed="false">
      <c r="A57" s="46" t="s">
        <v>63</v>
      </c>
      <c r="B57" s="47" t="n">
        <f aca="false">'Tab. 2_calculations'!B101+'Tab. 2_calculations'!C101</f>
        <v>0</v>
      </c>
      <c r="C57" s="48" t="s">
        <v>44</v>
      </c>
      <c r="D57" s="51" t="s">
        <v>44</v>
      </c>
      <c r="E57" s="50" t="s">
        <v>44</v>
      </c>
      <c r="F57" s="48" t="n">
        <v>0</v>
      </c>
      <c r="G57" s="51" t="n">
        <v>0</v>
      </c>
      <c r="H57" s="50" t="n">
        <v>0</v>
      </c>
      <c r="I57" s="48" t="s">
        <v>44</v>
      </c>
      <c r="J57" s="51" t="s">
        <v>44</v>
      </c>
      <c r="K57" s="51" t="s">
        <v>44</v>
      </c>
      <c r="L57" s="53" t="n">
        <v>0</v>
      </c>
      <c r="M57" s="47" t="n">
        <f aca="false">$B57*G57</f>
        <v>0</v>
      </c>
      <c r="N57" s="54" t="n">
        <f aca="false">$B57*H57</f>
        <v>0</v>
      </c>
    </row>
    <row r="58" customFormat="false" ht="15" hidden="false" customHeight="false" outlineLevel="0" collapsed="false">
      <c r="A58" s="46" t="s">
        <v>18</v>
      </c>
      <c r="B58" s="47" t="n">
        <f aca="false">'Tab. 2_calculations'!B102+'Tab. 2_calculations'!C102</f>
        <v>11.0439323618588</v>
      </c>
      <c r="C58" s="48" t="s">
        <v>44</v>
      </c>
      <c r="D58" s="51" t="s">
        <v>44</v>
      </c>
      <c r="E58" s="50" t="s">
        <v>44</v>
      </c>
      <c r="F58" s="48" t="n">
        <v>0.486248053969902</v>
      </c>
      <c r="G58" s="51" t="n">
        <v>0.513751946030099</v>
      </c>
      <c r="H58" s="50" t="n">
        <v>0</v>
      </c>
      <c r="I58" s="48" t="s">
        <v>44</v>
      </c>
      <c r="J58" s="51" t="s">
        <v>44</v>
      </c>
      <c r="K58" s="51" t="s">
        <v>44</v>
      </c>
      <c r="L58" s="53" t="n">
        <v>13.0152961870432</v>
      </c>
      <c r="M58" s="47" t="n">
        <f aca="false">$B58*G58</f>
        <v>5.67384174272974</v>
      </c>
      <c r="N58" s="54" t="n">
        <f aca="false">$B58*H58</f>
        <v>0</v>
      </c>
    </row>
    <row r="59" customFormat="false" ht="15" hidden="false" customHeight="false" outlineLevel="0" collapsed="false">
      <c r="A59" s="46" t="s">
        <v>64</v>
      </c>
      <c r="B59" s="47" t="n">
        <f aca="false">'Tab. 2_calculations'!B103+'Tab. 2_calculations'!C103</f>
        <v>0.381023833194444</v>
      </c>
      <c r="C59" s="48" t="s">
        <v>44</v>
      </c>
      <c r="D59" s="51" t="s">
        <v>44</v>
      </c>
      <c r="E59" s="50" t="s">
        <v>44</v>
      </c>
      <c r="F59" s="48" t="n">
        <v>1</v>
      </c>
      <c r="G59" s="51" t="n">
        <v>0</v>
      </c>
      <c r="H59" s="50" t="n">
        <v>0</v>
      </c>
      <c r="I59" s="48" t="s">
        <v>44</v>
      </c>
      <c r="J59" s="51" t="s">
        <v>44</v>
      </c>
      <c r="K59" s="51" t="s">
        <v>44</v>
      </c>
      <c r="L59" s="53" t="n">
        <v>0.381023833194444</v>
      </c>
      <c r="M59" s="47" t="n">
        <f aca="false">$B59*G59</f>
        <v>0</v>
      </c>
      <c r="N59" s="54" t="n">
        <f aca="false">$B59*H59</f>
        <v>0</v>
      </c>
    </row>
    <row r="60" customFormat="false" ht="15" hidden="false" customHeight="false" outlineLevel="0" collapsed="false">
      <c r="A60" s="55" t="s">
        <v>65</v>
      </c>
      <c r="B60" s="47" t="n">
        <f aca="false">'Tab. 2_calculations'!B104+'Tab. 2_calculations'!C104</f>
        <v>0</v>
      </c>
      <c r="C60" s="56" t="s">
        <v>44</v>
      </c>
      <c r="D60" s="57" t="s">
        <v>44</v>
      </c>
      <c r="E60" s="58" t="s">
        <v>44</v>
      </c>
      <c r="F60" s="56" t="n">
        <v>0</v>
      </c>
      <c r="G60" s="57" t="n">
        <v>0</v>
      </c>
      <c r="H60" s="58" t="n">
        <v>0</v>
      </c>
      <c r="I60" s="48" t="s">
        <v>44</v>
      </c>
      <c r="J60" s="51" t="s">
        <v>44</v>
      </c>
      <c r="K60" s="51" t="s">
        <v>44</v>
      </c>
      <c r="L60" s="53" t="n">
        <v>0</v>
      </c>
      <c r="M60" s="47" t="n">
        <f aca="false">$B60*G60</f>
        <v>0</v>
      </c>
      <c r="N60" s="54" t="n">
        <f aca="false">$B60*H60</f>
        <v>0</v>
      </c>
    </row>
    <row r="61" customFormat="false" ht="15" hidden="false" customHeight="false" outlineLevel="0" collapsed="false">
      <c r="A61" s="22" t="s">
        <v>25</v>
      </c>
      <c r="B61" s="59" t="n">
        <f aca="false">SUM(B34:B60)</f>
        <v>75.4625132504221</v>
      </c>
      <c r="C61" s="60"/>
      <c r="D61" s="22"/>
      <c r="E61" s="22"/>
      <c r="F61" s="60"/>
      <c r="G61" s="22"/>
      <c r="H61" s="22"/>
      <c r="I61" s="61" t="n">
        <f aca="false">SUM(I34:I60)</f>
        <v>21.791405740979</v>
      </c>
      <c r="J61" s="62" t="n">
        <f aca="false">SUM(J34:J60)</f>
        <v>42.2461513143898</v>
      </c>
      <c r="K61" s="62" t="n">
        <f aca="false">SUM(K34:K60)</f>
        <v>0</v>
      </c>
      <c r="L61" s="61" t="n">
        <f aca="false">SUM(L34:L60)</f>
        <v>13.3963200202376</v>
      </c>
      <c r="M61" s="62" t="n">
        <f aca="false">SUM(M34:M60)</f>
        <v>5.67384174272974</v>
      </c>
      <c r="N61" s="63" t="n">
        <f aca="false">SUM(N34:N60)</f>
        <v>0</v>
      </c>
    </row>
    <row r="62" customFormat="false" ht="15" hidden="false" customHeight="false" outlineLevel="0" collapsed="false">
      <c r="A62" s="25" t="s">
        <v>26</v>
      </c>
      <c r="I62" s="64" t="s">
        <v>66</v>
      </c>
      <c r="J62" s="64"/>
      <c r="K62" s="64"/>
      <c r="L62" s="64" t="s">
        <v>67</v>
      </c>
    </row>
    <row r="63" customFormat="false" ht="15" hidden="false" customHeight="false" outlineLevel="0" collapsed="false">
      <c r="A63" s="65" t="s">
        <v>68</v>
      </c>
    </row>
    <row r="64" customFormat="false" ht="15" hidden="false" customHeight="false" outlineLevel="0" collapsed="false">
      <c r="A64" s="65" t="s">
        <v>69</v>
      </c>
    </row>
  </sheetData>
  <mergeCells count="10">
    <mergeCell ref="A1:D1"/>
    <mergeCell ref="A8:D8"/>
    <mergeCell ref="C31:E31"/>
    <mergeCell ref="F31:H31"/>
    <mergeCell ref="I31:K31"/>
    <mergeCell ref="L31:N31"/>
    <mergeCell ref="C32:E32"/>
    <mergeCell ref="F32:H32"/>
    <mergeCell ref="I32:K32"/>
    <mergeCell ref="L32:N3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52"/>
  <sheetViews>
    <sheetView showFormulas="false" showGridLines="true" showRowColHeaders="true" showZeros="true" rightToLeft="false" tabSelected="false" showOutlineSymbols="true" defaultGridColor="true" view="normal" topLeftCell="A103" colorId="64" zoomScale="130" zoomScaleNormal="130" zoomScalePageLayoutView="100" workbookViewId="0">
      <selection pane="topLeft" activeCell="A108" activeCellId="0" sqref="A108"/>
    </sheetView>
  </sheetViews>
  <sheetFormatPr defaultColWidth="9.15625" defaultRowHeight="15" zeroHeight="false" outlineLevelRow="0" outlineLevelCol="0"/>
  <cols>
    <col collapsed="false" customWidth="true" hidden="false" outlineLevel="0" max="1" min="1" style="1" width="27.14"/>
    <col collapsed="false" customWidth="true" hidden="false" outlineLevel="0" max="5" min="2" style="1" width="17.86"/>
    <col collapsed="false" customWidth="true" hidden="false" outlineLevel="0" max="6" min="6" style="1" width="14.7"/>
    <col collapsed="false" customWidth="true" hidden="false" outlineLevel="0" max="7" min="7" style="1" width="15.29"/>
    <col collapsed="false" customWidth="true" hidden="false" outlineLevel="0" max="8" min="8" style="1" width="11.99"/>
    <col collapsed="false" customWidth="true" hidden="false" outlineLevel="0" max="9" min="9" style="1" width="11.71"/>
    <col collapsed="false" customWidth="false" hidden="false" outlineLevel="0" max="1024" min="10" style="1" width="9.14"/>
  </cols>
  <sheetData>
    <row r="1" customFormat="false" ht="36" hidden="false" customHeight="true" outlineLevel="0" collapsed="false">
      <c r="A1" s="5" t="s">
        <v>70</v>
      </c>
      <c r="B1" s="5"/>
      <c r="C1" s="5"/>
      <c r="D1" s="14"/>
      <c r="E1" s="14"/>
    </row>
    <row r="2" customFormat="false" ht="15" hidden="false" customHeight="false" outlineLevel="0" collapsed="false">
      <c r="A2" s="10"/>
      <c r="B2" s="66" t="s">
        <v>71</v>
      </c>
      <c r="C2" s="66"/>
    </row>
    <row r="3" customFormat="false" ht="15" hidden="false" customHeight="false" outlineLevel="0" collapsed="false">
      <c r="A3" s="37" t="s">
        <v>8</v>
      </c>
      <c r="B3" s="17" t="s">
        <v>9</v>
      </c>
      <c r="C3" s="17"/>
    </row>
    <row r="4" customFormat="false" ht="15" hidden="false" customHeight="false" outlineLevel="0" collapsed="false">
      <c r="A4" s="40"/>
      <c r="B4" s="41" t="s">
        <v>39</v>
      </c>
      <c r="C4" s="44" t="s">
        <v>29</v>
      </c>
    </row>
    <row r="5" customFormat="false" ht="16.5" hidden="false" customHeight="false" outlineLevel="0" collapsed="false">
      <c r="A5" s="46" t="s">
        <v>43</v>
      </c>
      <c r="B5" s="47" t="n">
        <f aca="false">'Tab. 3_Activity data'!D5*'Tab. 4_emission factors'!K5</f>
        <v>0.157820545438933</v>
      </c>
      <c r="C5" s="47" t="n">
        <f aca="false">'Tab. 3_Activity data'!E5*'Tab. 4_emission factors'!L5</f>
        <v>311.066749475133</v>
      </c>
    </row>
    <row r="6" customFormat="false" ht="16.5" hidden="false" customHeight="false" outlineLevel="0" collapsed="false">
      <c r="A6" s="46" t="s">
        <v>45</v>
      </c>
      <c r="B6" s="47" t="n">
        <f aca="false">'Tab. 3_Activity data'!D6*'Tab. 4_emission factors'!K6</f>
        <v>0</v>
      </c>
      <c r="C6" s="47" t="n">
        <f aca="false">'Tab. 3_Activity data'!E6*'Tab. 4_emission factors'!L6</f>
        <v>0</v>
      </c>
    </row>
    <row r="7" customFormat="false" ht="16.5" hidden="false" customHeight="false" outlineLevel="0" collapsed="false">
      <c r="A7" s="46" t="s">
        <v>46</v>
      </c>
      <c r="B7" s="47" t="n">
        <f aca="false">'Tab. 3_Activity data'!D7*'Tab. 4_emission factors'!K7</f>
        <v>0</v>
      </c>
      <c r="C7" s="47" t="n">
        <f aca="false">'Tab. 3_Activity data'!E7*'Tab. 4_emission factors'!L7</f>
        <v>0.63661422</v>
      </c>
    </row>
    <row r="8" customFormat="false" ht="16.5" hidden="false" customHeight="false" outlineLevel="0" collapsed="false">
      <c r="A8" s="46" t="s">
        <v>47</v>
      </c>
      <c r="B8" s="47" t="n">
        <v>0</v>
      </c>
      <c r="C8" s="47" t="n">
        <f aca="false">'Tab. 3_Activity data'!E8*'Tab. 4_emission factors'!L8</f>
        <v>82.3411104172473</v>
      </c>
    </row>
    <row r="9" customFormat="false" ht="15" hidden="false" customHeight="false" outlineLevel="0" collapsed="false">
      <c r="A9" s="46" t="s">
        <v>48</v>
      </c>
      <c r="B9" s="47" t="n">
        <f aca="false">'Tab. 3_Activity data'!D9*'Tab. 4_emission factors'!K9</f>
        <v>0</v>
      </c>
      <c r="C9" s="47" t="n">
        <f aca="false">'Tab. 3_Activity data'!E9*'Tab. 4_emission factors'!L9</f>
        <v>0.0020174346576</v>
      </c>
    </row>
    <row r="10" customFormat="false" ht="15" hidden="false" customHeight="false" outlineLevel="0" collapsed="false">
      <c r="A10" s="46" t="s">
        <v>49</v>
      </c>
      <c r="B10" s="47" t="n">
        <f aca="false">'Tab. 3_Activity data'!D10*'Tab. 4_emission factors'!K10</f>
        <v>0</v>
      </c>
      <c r="C10" s="47" t="n">
        <f aca="false">'Tab. 3_Activity data'!E10*'Tab. 4_emission factors'!L10</f>
        <v>1.99843068851453</v>
      </c>
    </row>
    <row r="11" customFormat="false" ht="15" hidden="false" customHeight="false" outlineLevel="0" collapsed="false">
      <c r="A11" s="46" t="s">
        <v>19</v>
      </c>
      <c r="B11" s="47" t="n">
        <v>0</v>
      </c>
      <c r="C11" s="47" t="n">
        <f aca="false">'Tab. 3_Activity data'!E11*'Tab. 4_emission factors'!L11</f>
        <v>0</v>
      </c>
    </row>
    <row r="12" customFormat="false" ht="15" hidden="false" customHeight="false" outlineLevel="0" collapsed="false">
      <c r="A12" s="46" t="s">
        <v>17</v>
      </c>
      <c r="B12" s="47" t="n">
        <f aca="false">'Tab. 3_Activity data'!D12*'Tab. 4_emission factors'!K12</f>
        <v>0</v>
      </c>
      <c r="C12" s="47" t="n">
        <f aca="false">'Tab. 3_Activity data'!E12*'Tab. 4_emission factors'!L12</f>
        <v>0.240092251705</v>
      </c>
    </row>
    <row r="13" customFormat="false" ht="15" hidden="false" customHeight="false" outlineLevel="0" collapsed="false">
      <c r="A13" s="46" t="s">
        <v>50</v>
      </c>
      <c r="B13" s="47" t="n">
        <f aca="false">'Tab. 3_Activity data'!D13*'Tab. 4_emission factors'!K13</f>
        <v>0</v>
      </c>
      <c r="C13" s="47" t="n">
        <f aca="false">'Tab. 3_Activity data'!E13*'Tab. 4_emission factors'!L13</f>
        <v>0</v>
      </c>
    </row>
    <row r="14" customFormat="false" ht="15" hidden="false" customHeight="false" outlineLevel="0" collapsed="false">
      <c r="A14" s="46" t="s">
        <v>20</v>
      </c>
      <c r="B14" s="47" t="n">
        <f aca="false">'Tab. 3_Activity data'!D14*'Tab. 4_emission factors'!K14</f>
        <v>0</v>
      </c>
      <c r="C14" s="47" t="n">
        <f aca="false">'Tab. 3_Activity data'!E14*'Tab. 4_emission factors'!L14</f>
        <v>0</v>
      </c>
    </row>
    <row r="15" customFormat="false" ht="16.5" hidden="false" customHeight="false" outlineLevel="0" collapsed="false">
      <c r="A15" s="46" t="s">
        <v>51</v>
      </c>
      <c r="B15" s="47" t="n">
        <v>0</v>
      </c>
      <c r="C15" s="47" t="n">
        <f aca="false">'Tab. 3_Activity data'!E15*'Tab. 4_emission factors'!L15</f>
        <v>25.5419578297128</v>
      </c>
    </row>
    <row r="16" customFormat="false" ht="15" hidden="false" customHeight="false" outlineLevel="0" collapsed="false">
      <c r="A16" s="52" t="s">
        <v>52</v>
      </c>
      <c r="B16" s="47" t="n">
        <f aca="false">'Tab. 3_Activity data'!D16*'Tab. 4_emission factors'!K16</f>
        <v>0</v>
      </c>
      <c r="C16" s="47" t="n">
        <f aca="false">'Tab. 3_Activity data'!E16*'Tab. 4_emission factors'!L16</f>
        <v>0</v>
      </c>
    </row>
    <row r="17" customFormat="false" ht="15" hidden="false" customHeight="false" outlineLevel="0" collapsed="false">
      <c r="A17" s="46" t="s">
        <v>53</v>
      </c>
      <c r="B17" s="47" t="n">
        <f aca="false">'Tab. 3_Activity data'!D17*'Tab. 4_emission factors'!K17</f>
        <v>0</v>
      </c>
      <c r="C17" s="47" t="n">
        <f aca="false">'Tab. 3_Activity data'!E17*'Tab. 4_emission factors'!L17</f>
        <v>0.0004518551362</v>
      </c>
    </row>
    <row r="18" customFormat="false" ht="15" hidden="false" customHeight="false" outlineLevel="0" collapsed="false">
      <c r="A18" s="46" t="s">
        <v>54</v>
      </c>
      <c r="B18" s="47" t="n">
        <f aca="false">'Tab. 3_Activity data'!D18*'Tab. 4_emission factors'!K18</f>
        <v>0</v>
      </c>
      <c r="C18" s="47" t="n">
        <f aca="false">'Tab. 3_Activity data'!E18*'Tab. 4_emission factors'!L18</f>
        <v>0.74640299448</v>
      </c>
    </row>
    <row r="19" customFormat="false" ht="15" hidden="false" customHeight="false" outlineLevel="0" collapsed="false">
      <c r="A19" s="46" t="s">
        <v>55</v>
      </c>
      <c r="B19" s="47" t="n">
        <f aca="false">'Tab. 3_Activity data'!D19*'Tab. 4_emission factors'!K19</f>
        <v>0</v>
      </c>
      <c r="C19" s="47" t="n">
        <f aca="false">'Tab. 3_Activity data'!E19*'Tab. 4_emission factors'!L19</f>
        <v>0.2834114784</v>
      </c>
    </row>
    <row r="20" customFormat="false" ht="15" hidden="false" customHeight="false" outlineLevel="0" collapsed="false">
      <c r="A20" s="46" t="s">
        <v>56</v>
      </c>
      <c r="B20" s="47" t="n">
        <f aca="false">'Tab. 3_Activity data'!D20*'Tab. 4_emission factors'!K20</f>
        <v>0</v>
      </c>
      <c r="C20" s="47" t="n">
        <f aca="false">'Tab. 3_Activity data'!E20*'Tab. 4_emission factors'!L20</f>
        <v>0</v>
      </c>
    </row>
    <row r="21" customFormat="false" ht="15" hidden="false" customHeight="false" outlineLevel="0" collapsed="false">
      <c r="A21" s="46" t="s">
        <v>57</v>
      </c>
      <c r="B21" s="47" t="n">
        <f aca="false">'Tab. 3_Activity data'!D21*'Tab. 4_emission factors'!K21</f>
        <v>0</v>
      </c>
      <c r="C21" s="47" t="n">
        <f aca="false">'Tab. 3_Activity data'!E21*'Tab. 4_emission factors'!L21</f>
        <v>1.47053820176</v>
      </c>
    </row>
    <row r="22" customFormat="false" ht="15" hidden="false" customHeight="false" outlineLevel="0" collapsed="false">
      <c r="A22" s="46" t="s">
        <v>58</v>
      </c>
      <c r="B22" s="47" t="n">
        <f aca="false">'Tab. 3_Activity data'!D22*'Tab. 4_emission factors'!K22</f>
        <v>0</v>
      </c>
      <c r="C22" s="47" t="n">
        <f aca="false">'Tab. 3_Activity data'!E22*'Tab. 4_emission factors'!L22</f>
        <v>0</v>
      </c>
    </row>
    <row r="23" customFormat="false" ht="15" hidden="false" customHeight="false" outlineLevel="0" collapsed="false">
      <c r="A23" s="46" t="s">
        <v>59</v>
      </c>
      <c r="B23" s="47" t="n">
        <f aca="false">'Tab. 3_Activity data'!D23*'Tab. 4_emission factors'!K23</f>
        <v>0</v>
      </c>
      <c r="C23" s="47" t="n">
        <f aca="false">'Tab. 3_Activity data'!E23*'Tab. 4_emission factors'!L23</f>
        <v>0.0692727</v>
      </c>
    </row>
    <row r="24" customFormat="false" ht="15" hidden="false" customHeight="false" outlineLevel="0" collapsed="false">
      <c r="A24" s="46" t="s">
        <v>60</v>
      </c>
      <c r="B24" s="47" t="n">
        <f aca="false">'Tab. 3_Activity data'!D24*'Tab. 4_emission factors'!K24</f>
        <v>0</v>
      </c>
      <c r="C24" s="47" t="n">
        <f aca="false">'Tab. 3_Activity data'!E24*'Tab. 4_emission factors'!L24</f>
        <v>3.67178438110107</v>
      </c>
    </row>
    <row r="25" customFormat="false" ht="16.5" hidden="false" customHeight="false" outlineLevel="0" collapsed="false">
      <c r="A25" s="46" t="s">
        <v>61</v>
      </c>
      <c r="B25" s="47" t="n">
        <f aca="false">'Tab. 3_Activity data'!D25*'Tab. 4_emission factors'!K25</f>
        <v>0</v>
      </c>
      <c r="C25" s="47" t="n">
        <f aca="false">'Tab. 3_Activity data'!E25*'Tab. 4_emission factors'!L25</f>
        <v>57.8446080684615</v>
      </c>
    </row>
    <row r="26" customFormat="false" ht="15" hidden="false" customHeight="false" outlineLevel="0" collapsed="false">
      <c r="A26" s="46" t="s">
        <v>23</v>
      </c>
      <c r="B26" s="47" t="n">
        <f aca="false">'Tab. 3_Activity data'!D26*'Tab. 4_emission factors'!K26</f>
        <v>0</v>
      </c>
      <c r="C26" s="47" t="n">
        <f aca="false">'Tab. 3_Activity data'!E26*'Tab. 4_emission factors'!L26</f>
        <v>0.000125436524387573</v>
      </c>
    </row>
    <row r="27" customFormat="false" ht="15" hidden="false" customHeight="false" outlineLevel="0" collapsed="false">
      <c r="A27" s="46" t="s">
        <v>62</v>
      </c>
      <c r="B27" s="47" t="n">
        <f aca="false">'Tab. 3_Activity data'!D27*'Tab. 4_emission factors'!K27</f>
        <v>0.002794980701205</v>
      </c>
      <c r="C27" s="47" t="n">
        <f aca="false">'Tab. 3_Activity data'!E27*'Tab. 4_emission factors'!L27</f>
        <v>13.7776936967329</v>
      </c>
    </row>
    <row r="28" customFormat="false" ht="15" hidden="false" customHeight="false" outlineLevel="0" collapsed="false">
      <c r="A28" s="46" t="s">
        <v>63</v>
      </c>
      <c r="B28" s="47" t="n">
        <f aca="false">'Tab. 3_Activity data'!D28*'Tab. 4_emission factors'!K28</f>
        <v>0.0716000470472</v>
      </c>
      <c r="C28" s="47" t="n">
        <f aca="false">'Tab. 3_Activity data'!E28*'Tab. 4_emission factors'!L28</f>
        <v>0</v>
      </c>
    </row>
    <row r="29" customFormat="false" ht="15" hidden="false" customHeight="false" outlineLevel="0" collapsed="false">
      <c r="A29" s="46" t="s">
        <v>18</v>
      </c>
      <c r="B29" s="47" t="n">
        <f aca="false">'Tab. 3_Activity data'!D29*'Tab. 4_emission factors'!K29</f>
        <v>0.13818376956219</v>
      </c>
      <c r="C29" s="47" t="n">
        <v>0</v>
      </c>
    </row>
    <row r="30" customFormat="false" ht="15" hidden="false" customHeight="false" outlineLevel="0" collapsed="false">
      <c r="A30" s="46" t="s">
        <v>64</v>
      </c>
      <c r="B30" s="47" t="n">
        <f aca="false">'Tab. 3_Activity data'!D30*'Tab. 4_emission factors'!K30</f>
        <v>0.447288847663044</v>
      </c>
      <c r="C30" s="47" t="n">
        <v>0</v>
      </c>
    </row>
    <row r="31" customFormat="false" ht="15" hidden="false" customHeight="false" outlineLevel="0" collapsed="false">
      <c r="A31" s="55" t="s">
        <v>65</v>
      </c>
      <c r="B31" s="47" t="n">
        <f aca="false">'Tab. 3_Activity data'!D31*'Tab. 4_emission factors'!K31</f>
        <v>0</v>
      </c>
      <c r="C31" s="47" t="n">
        <f aca="false">'Tab. 3_Activity data'!E31*'Tab. 4_emission factors'!L31</f>
        <v>0</v>
      </c>
    </row>
    <row r="32" customFormat="false" ht="15" hidden="false" customHeight="false" outlineLevel="0" collapsed="false">
      <c r="A32" s="22" t="s">
        <v>25</v>
      </c>
      <c r="B32" s="59" t="n">
        <f aca="false">SUM(B5:B31)</f>
        <v>0.817688190412571</v>
      </c>
      <c r="C32" s="59" t="n">
        <f aca="false">SUM(C5:C31)</f>
        <v>499.691261129566</v>
      </c>
      <c r="D32" s="67"/>
      <c r="E32" s="19"/>
    </row>
    <row r="33" customFormat="false" ht="15" hidden="false" customHeight="false" outlineLevel="0" collapsed="false">
      <c r="A33" s="25" t="s">
        <v>26</v>
      </c>
      <c r="B33" s="68"/>
      <c r="C33" s="69"/>
      <c r="D33" s="68"/>
      <c r="E33" s="68"/>
    </row>
    <row r="34" customFormat="false" ht="15" hidden="false" customHeight="false" outlineLevel="0" collapsed="false">
      <c r="A34" s="65" t="s">
        <v>68</v>
      </c>
      <c r="B34" s="19"/>
      <c r="C34" s="70"/>
      <c r="D34" s="19"/>
      <c r="E34" s="19"/>
    </row>
    <row r="35" customFormat="false" ht="15" hidden="false" customHeight="false" outlineLevel="0" collapsed="false">
      <c r="A35" s="65" t="s">
        <v>69</v>
      </c>
      <c r="B35" s="19"/>
      <c r="C35" s="19"/>
      <c r="D35" s="19"/>
      <c r="E35" s="19"/>
    </row>
    <row r="38" customFormat="false" ht="36" hidden="false" customHeight="true" outlineLevel="0" collapsed="false">
      <c r="A38" s="5" t="s">
        <v>72</v>
      </c>
      <c r="B38" s="5"/>
      <c r="C38" s="5"/>
      <c r="D38" s="14"/>
      <c r="E38" s="14"/>
    </row>
    <row r="39" customFormat="false" ht="15" hidden="false" customHeight="false" outlineLevel="0" collapsed="false">
      <c r="A39" s="10"/>
      <c r="B39" s="66" t="s">
        <v>71</v>
      </c>
      <c r="C39" s="66"/>
    </row>
    <row r="40" customFormat="false" ht="15" hidden="false" customHeight="false" outlineLevel="0" collapsed="false">
      <c r="A40" s="37" t="s">
        <v>8</v>
      </c>
      <c r="B40" s="17" t="s">
        <v>73</v>
      </c>
      <c r="C40" s="17"/>
    </row>
    <row r="41" customFormat="false" ht="15" hidden="false" customHeight="false" outlineLevel="0" collapsed="false">
      <c r="A41" s="40"/>
      <c r="B41" s="41" t="s">
        <v>39</v>
      </c>
      <c r="C41" s="44" t="s">
        <v>29</v>
      </c>
    </row>
    <row r="42" customFormat="false" ht="16.5" hidden="false" customHeight="false" outlineLevel="0" collapsed="false">
      <c r="A42" s="46" t="s">
        <v>43</v>
      </c>
      <c r="B42" s="47" t="n">
        <f aca="false">'Tab. 3_Activity data'!D79*'Tab. 4_emission factors'!K5</f>
        <v>0.157820545438933</v>
      </c>
      <c r="C42" s="47" t="n">
        <f aca="false">'Tab. 3_Activity data'!E79*'Tab. 4_emission factors'!L5</f>
        <v>328.073683178023</v>
      </c>
    </row>
    <row r="43" customFormat="false" ht="16.5" hidden="false" customHeight="false" outlineLevel="0" collapsed="false">
      <c r="A43" s="46" t="s">
        <v>45</v>
      </c>
      <c r="B43" s="47" t="n">
        <f aca="false">'Tab. 3_Activity data'!D80*'Tab. 4_emission factors'!K6</f>
        <v>0</v>
      </c>
      <c r="C43" s="47" t="n">
        <f aca="false">'Tab. 3_Activity data'!E80*'Tab. 4_emission factors'!L6</f>
        <v>1.50776189924524</v>
      </c>
    </row>
    <row r="44" customFormat="false" ht="16.5" hidden="false" customHeight="false" outlineLevel="0" collapsed="false">
      <c r="A44" s="46" t="s">
        <v>46</v>
      </c>
      <c r="B44" s="47" t="n">
        <f aca="false">'Tab. 3_Activity data'!D81*'Tab. 4_emission factors'!K7</f>
        <v>0</v>
      </c>
      <c r="C44" s="47" t="n">
        <f aca="false">'Tab. 3_Activity data'!E81*'Tab. 4_emission factors'!L7</f>
        <v>4.88921422</v>
      </c>
    </row>
    <row r="45" customFormat="false" ht="16.5" hidden="false" customHeight="false" outlineLevel="0" collapsed="false">
      <c r="A45" s="46" t="s">
        <v>47</v>
      </c>
      <c r="B45" s="47" t="n">
        <v>0</v>
      </c>
      <c r="C45" s="47" t="n">
        <f aca="false">'Tab. 3_Activity data'!E82*'Tab. 4_emission factors'!L8</f>
        <v>83.7157715075061</v>
      </c>
    </row>
    <row r="46" customFormat="false" ht="15" hidden="false" customHeight="false" outlineLevel="0" collapsed="false">
      <c r="A46" s="46" t="s">
        <v>48</v>
      </c>
      <c r="B46" s="47" t="n">
        <f aca="false">'Tab. 3_Activity data'!D83*'Tab. 4_emission factors'!K9</f>
        <v>0</v>
      </c>
      <c r="C46" s="47" t="n">
        <f aca="false">'Tab. 3_Activity data'!E83*'Tab. 4_emission factors'!L9</f>
        <v>1.8142615708776</v>
      </c>
    </row>
    <row r="47" customFormat="false" ht="15" hidden="false" customHeight="false" outlineLevel="0" collapsed="false">
      <c r="A47" s="46" t="s">
        <v>49</v>
      </c>
      <c r="B47" s="47" t="n">
        <f aca="false">'Tab. 3_Activity data'!D84*'Tab. 4_emission factors'!K10</f>
        <v>0</v>
      </c>
      <c r="C47" s="47" t="n">
        <f aca="false">'Tab. 3_Activity data'!E84*'Tab. 4_emission factors'!L10</f>
        <v>2.07751237705098</v>
      </c>
    </row>
    <row r="48" customFormat="false" ht="15" hidden="false" customHeight="false" outlineLevel="0" collapsed="false">
      <c r="A48" s="46" t="s">
        <v>19</v>
      </c>
      <c r="B48" s="47" t="n">
        <v>0</v>
      </c>
      <c r="C48" s="47" t="n">
        <f aca="false">'Tab. 3_Activity data'!E85*'Tab. 4_emission factors'!L11</f>
        <v>6.4230995</v>
      </c>
    </row>
    <row r="49" customFormat="false" ht="15" hidden="false" customHeight="false" outlineLevel="0" collapsed="false">
      <c r="A49" s="46" t="s">
        <v>17</v>
      </c>
      <c r="B49" s="47" t="n">
        <f aca="false">'Tab. 3_Activity data'!D86*'Tab. 4_emission factors'!K12</f>
        <v>0</v>
      </c>
      <c r="C49" s="47" t="n">
        <f aca="false">'Tab. 3_Activity data'!E86*'Tab. 4_emission factors'!L12</f>
        <v>15.393304269005</v>
      </c>
    </row>
    <row r="50" customFormat="false" ht="15" hidden="false" customHeight="false" outlineLevel="0" collapsed="false">
      <c r="A50" s="46" t="s">
        <v>50</v>
      </c>
      <c r="B50" s="47" t="n">
        <f aca="false">'Tab. 3_Activity data'!D87*'Tab. 4_emission factors'!K13</f>
        <v>0</v>
      </c>
      <c r="C50" s="47" t="n">
        <f aca="false">'Tab. 3_Activity data'!E87*'Tab. 4_emission factors'!L13</f>
        <v>0</v>
      </c>
    </row>
    <row r="51" customFormat="false" ht="15" hidden="false" customHeight="false" outlineLevel="0" collapsed="false">
      <c r="A51" s="46" t="s">
        <v>20</v>
      </c>
      <c r="B51" s="47" t="n">
        <f aca="false">'Tab. 3_Activity data'!D88*'Tab. 4_emission factors'!K14</f>
        <v>0</v>
      </c>
      <c r="C51" s="47" t="n">
        <f aca="false">'Tab. 3_Activity data'!E88*'Tab. 4_emission factors'!L14</f>
        <v>5.3569592</v>
      </c>
    </row>
    <row r="52" customFormat="false" ht="16.5" hidden="false" customHeight="false" outlineLevel="0" collapsed="false">
      <c r="A52" s="46" t="s">
        <v>51</v>
      </c>
      <c r="B52" s="47" t="n">
        <v>0</v>
      </c>
      <c r="C52" s="47" t="n">
        <f aca="false">'Tab. 3_Activity data'!E89*'Tab. 4_emission factors'!L15</f>
        <v>25.5419578297128</v>
      </c>
    </row>
    <row r="53" customFormat="false" ht="15" hidden="false" customHeight="false" outlineLevel="0" collapsed="false">
      <c r="A53" s="52" t="s">
        <v>52</v>
      </c>
      <c r="B53" s="47" t="n">
        <f aca="false">'Tab. 3_Activity data'!D90*'Tab. 4_emission factors'!K16</f>
        <v>0</v>
      </c>
      <c r="C53" s="47" t="n">
        <f aca="false">'Tab. 3_Activity data'!E90*'Tab. 4_emission factors'!L16</f>
        <v>2.112329953</v>
      </c>
    </row>
    <row r="54" customFormat="false" ht="15" hidden="false" customHeight="false" outlineLevel="0" collapsed="false">
      <c r="A54" s="46" t="s">
        <v>53</v>
      </c>
      <c r="B54" s="47" t="n">
        <f aca="false">'Tab. 3_Activity data'!D91*'Tab. 4_emission factors'!K17</f>
        <v>0</v>
      </c>
      <c r="C54" s="47" t="n">
        <f aca="false">'Tab. 3_Activity data'!E91*'Tab. 4_emission factors'!L17</f>
        <v>2.0260167153362</v>
      </c>
    </row>
    <row r="55" customFormat="false" ht="15" hidden="false" customHeight="false" outlineLevel="0" collapsed="false">
      <c r="A55" s="46" t="s">
        <v>54</v>
      </c>
      <c r="B55" s="47" t="n">
        <f aca="false">'Tab. 3_Activity data'!D92*'Tab. 4_emission factors'!K18</f>
        <v>0</v>
      </c>
      <c r="C55" s="47" t="n">
        <f aca="false">'Tab. 3_Activity data'!E92*'Tab. 4_emission factors'!L18</f>
        <v>1.32100401048</v>
      </c>
    </row>
    <row r="56" customFormat="false" ht="15" hidden="false" customHeight="false" outlineLevel="0" collapsed="false">
      <c r="A56" s="46" t="s">
        <v>55</v>
      </c>
      <c r="B56" s="47" t="n">
        <f aca="false">'Tab. 3_Activity data'!D93*'Tab. 4_emission factors'!K19</f>
        <v>0</v>
      </c>
      <c r="C56" s="47" t="n">
        <f aca="false">'Tab. 3_Activity data'!E93*'Tab. 4_emission factors'!L19</f>
        <v>0.2834114784</v>
      </c>
    </row>
    <row r="57" customFormat="false" ht="15" hidden="false" customHeight="false" outlineLevel="0" collapsed="false">
      <c r="A57" s="46" t="s">
        <v>56</v>
      </c>
      <c r="B57" s="47" t="n">
        <f aca="false">'Tab. 3_Activity data'!D94*'Tab. 4_emission factors'!K20</f>
        <v>0</v>
      </c>
      <c r="C57" s="47" t="n">
        <f aca="false">'Tab. 3_Activity data'!E94*'Tab. 4_emission factors'!L20</f>
        <v>1.08252</v>
      </c>
    </row>
    <row r="58" customFormat="false" ht="15" hidden="false" customHeight="false" outlineLevel="0" collapsed="false">
      <c r="A58" s="46" t="s">
        <v>57</v>
      </c>
      <c r="B58" s="47" t="n">
        <f aca="false">'Tab. 3_Activity data'!D95*'Tab. 4_emission factors'!K21</f>
        <v>0</v>
      </c>
      <c r="C58" s="47" t="n">
        <f aca="false">'Tab. 3_Activity data'!E95*'Tab. 4_emission factors'!L21</f>
        <v>1.47053820176</v>
      </c>
    </row>
    <row r="59" customFormat="false" ht="15" hidden="false" customHeight="false" outlineLevel="0" collapsed="false">
      <c r="A59" s="46" t="s">
        <v>58</v>
      </c>
      <c r="B59" s="47" t="n">
        <f aca="false">'Tab. 3_Activity data'!D96*'Tab. 4_emission factors'!K22</f>
        <v>0</v>
      </c>
      <c r="C59" s="47" t="n">
        <f aca="false">'Tab. 3_Activity data'!E96*'Tab. 4_emission factors'!L22</f>
        <v>0.2244</v>
      </c>
    </row>
    <row r="60" customFormat="false" ht="15" hidden="false" customHeight="false" outlineLevel="0" collapsed="false">
      <c r="A60" s="46" t="s">
        <v>59</v>
      </c>
      <c r="B60" s="47" t="n">
        <f aca="false">'Tab. 3_Activity data'!D97*'Tab. 4_emission factors'!K23</f>
        <v>0</v>
      </c>
      <c r="C60" s="47" t="n">
        <f aca="false">'Tab. 3_Activity data'!E97*'Tab. 4_emission factors'!L23</f>
        <v>0.2066727</v>
      </c>
    </row>
    <row r="61" customFormat="false" ht="15" hidden="false" customHeight="false" outlineLevel="0" collapsed="false">
      <c r="A61" s="46" t="s">
        <v>60</v>
      </c>
      <c r="B61" s="47" t="n">
        <f aca="false">'Tab. 3_Activity data'!D98*'Tab. 4_emission factors'!K24</f>
        <v>0</v>
      </c>
      <c r="C61" s="47" t="n">
        <f aca="false">'Tab. 3_Activity data'!E98*'Tab. 4_emission factors'!L24</f>
        <v>5.49845255445107</v>
      </c>
    </row>
    <row r="62" customFormat="false" ht="16.5" hidden="false" customHeight="false" outlineLevel="0" collapsed="false">
      <c r="A62" s="46" t="s">
        <v>61</v>
      </c>
      <c r="B62" s="47" t="n">
        <f aca="false">'Tab. 3_Activity data'!D99*'Tab. 4_emission factors'!K25</f>
        <v>0</v>
      </c>
      <c r="C62" s="47" t="n">
        <f aca="false">'Tab. 3_Activity data'!E99*'Tab. 4_emission factors'!L25</f>
        <v>58.3570339305525</v>
      </c>
    </row>
    <row r="63" customFormat="false" ht="15" hidden="false" customHeight="false" outlineLevel="0" collapsed="false">
      <c r="A63" s="46" t="s">
        <v>23</v>
      </c>
      <c r="B63" s="47" t="n">
        <f aca="false">'Tab. 3_Activity data'!D100*'Tab. 4_emission factors'!K26</f>
        <v>0</v>
      </c>
      <c r="C63" s="47" t="n">
        <f aca="false">'Tab. 3_Activity data'!E100*'Tab. 4_emission factors'!L26</f>
        <v>1.61288075007889</v>
      </c>
    </row>
    <row r="64" customFormat="false" ht="15" hidden="false" customHeight="false" outlineLevel="0" collapsed="false">
      <c r="A64" s="46" t="s">
        <v>62</v>
      </c>
      <c r="B64" s="47" t="n">
        <f aca="false">'Tab. 3_Activity data'!D101*'Tab. 4_emission factors'!K27</f>
        <v>0.002794980701205</v>
      </c>
      <c r="C64" s="47" t="n">
        <f aca="false">'Tab. 3_Activity data'!E101*'Tab. 4_emission factors'!L27</f>
        <v>14.7400323394562</v>
      </c>
    </row>
    <row r="65" customFormat="false" ht="15" hidden="false" customHeight="false" outlineLevel="0" collapsed="false">
      <c r="A65" s="46" t="s">
        <v>63</v>
      </c>
      <c r="B65" s="47" t="n">
        <f aca="false">'Tab. 3_Activity data'!D102*'Tab. 4_emission factors'!K28</f>
        <v>0.0716000470472</v>
      </c>
      <c r="C65" s="47" t="n">
        <f aca="false">'Tab. 3_Activity data'!E102*'Tab. 4_emission factors'!L28</f>
        <v>0</v>
      </c>
    </row>
    <row r="66" customFormat="false" ht="15" hidden="false" customHeight="false" outlineLevel="0" collapsed="false">
      <c r="A66" s="46" t="s">
        <v>18</v>
      </c>
      <c r="B66" s="47" t="n">
        <f aca="false">'Tab. 3_Activity data'!D103*'Tab. 4_emission factors'!K29</f>
        <v>11.182116131421</v>
      </c>
      <c r="C66" s="47" t="n">
        <v>0</v>
      </c>
    </row>
    <row r="67" customFormat="false" ht="15" hidden="false" customHeight="false" outlineLevel="0" collapsed="false">
      <c r="A67" s="46" t="s">
        <v>64</v>
      </c>
      <c r="B67" s="47" t="n">
        <f aca="false">'Tab. 3_Activity data'!D104*'Tab. 4_emission factors'!K30</f>
        <v>0.828312680857488</v>
      </c>
      <c r="C67" s="47" t="n">
        <v>0</v>
      </c>
    </row>
    <row r="68" customFormat="false" ht="15" hidden="false" customHeight="false" outlineLevel="0" collapsed="false">
      <c r="A68" s="55" t="s">
        <v>65</v>
      </c>
      <c r="B68" s="47" t="n">
        <f aca="false">'Tab. 3_Activity data'!D105*'Tab. 4_emission factors'!K31</f>
        <v>0</v>
      </c>
      <c r="C68" s="47" t="n">
        <f aca="false">'Tab. 3_Activity data'!E105*'Tab. 4_emission factors'!L31</f>
        <v>0</v>
      </c>
    </row>
    <row r="69" customFormat="false" ht="15" hidden="false" customHeight="false" outlineLevel="0" collapsed="false">
      <c r="A69" s="22" t="s">
        <v>25</v>
      </c>
      <c r="B69" s="59" t="n">
        <f aca="false">SUM(B42:B68)</f>
        <v>12.2426443854658</v>
      </c>
      <c r="C69" s="59" t="n">
        <f aca="false">SUM(C42:C68)</f>
        <v>563.728818184935</v>
      </c>
    </row>
    <row r="70" customFormat="false" ht="15" hidden="false" customHeight="false" outlineLevel="0" collapsed="false">
      <c r="A70" s="25" t="s">
        <v>26</v>
      </c>
      <c r="B70" s="68"/>
      <c r="C70" s="68"/>
      <c r="D70" s="68"/>
      <c r="E70" s="68"/>
    </row>
    <row r="71" customFormat="false" ht="15" hidden="false" customHeight="false" outlineLevel="0" collapsed="false">
      <c r="A71" s="65" t="s">
        <v>68</v>
      </c>
      <c r="B71" s="19"/>
      <c r="C71" s="70"/>
      <c r="D71" s="19"/>
      <c r="E71" s="19"/>
    </row>
    <row r="72" customFormat="false" ht="15" hidden="false" customHeight="false" outlineLevel="0" collapsed="false">
      <c r="A72" s="65" t="s">
        <v>69</v>
      </c>
      <c r="B72" s="19"/>
      <c r="C72" s="19"/>
      <c r="D72" s="19"/>
      <c r="E72" s="19"/>
    </row>
    <row r="75" customFormat="false" ht="36" hidden="false" customHeight="true" outlineLevel="0" collapsed="false">
      <c r="A75" s="5" t="s">
        <v>74</v>
      </c>
      <c r="B75" s="5"/>
      <c r="C75" s="5"/>
      <c r="D75" s="5"/>
      <c r="E75" s="5"/>
    </row>
    <row r="76" customFormat="false" ht="15" hidden="false" customHeight="false" outlineLevel="0" collapsed="false">
      <c r="A76" s="37" t="s">
        <v>8</v>
      </c>
      <c r="B76" s="17" t="s">
        <v>73</v>
      </c>
      <c r="C76" s="17"/>
      <c r="D76" s="17" t="s">
        <v>15</v>
      </c>
      <c r="E76" s="17"/>
    </row>
    <row r="77" customFormat="false" ht="15" hidden="false" customHeight="false" outlineLevel="0" collapsed="false">
      <c r="A77" s="40"/>
      <c r="B77" s="41" t="s">
        <v>39</v>
      </c>
      <c r="C77" s="44" t="s">
        <v>29</v>
      </c>
      <c r="D77" s="71" t="s">
        <v>75</v>
      </c>
      <c r="E77" s="71" t="s">
        <v>29</v>
      </c>
    </row>
    <row r="78" customFormat="false" ht="16.5" hidden="false" customHeight="false" outlineLevel="0" collapsed="false">
      <c r="A78" s="46" t="s">
        <v>43</v>
      </c>
      <c r="B78" s="47" t="n">
        <f aca="false">B42-B5</f>
        <v>0</v>
      </c>
      <c r="C78" s="47" t="n">
        <f aca="false">C42-C5</f>
        <v>17.0069337028896</v>
      </c>
      <c r="D78" s="71" t="n">
        <f aca="false">(B42-B5)/B5</f>
        <v>0</v>
      </c>
      <c r="E78" s="71" t="n">
        <f aca="false">(C42-C5)/C5</f>
        <v>0.0546729399126895</v>
      </c>
      <c r="F78" s="72"/>
    </row>
    <row r="79" customFormat="false" ht="16.5" hidden="false" customHeight="false" outlineLevel="0" collapsed="false">
      <c r="A79" s="46" t="s">
        <v>45</v>
      </c>
      <c r="B79" s="47" t="n">
        <f aca="false">B43-B6</f>
        <v>0</v>
      </c>
      <c r="C79" s="47" t="n">
        <f aca="false">C43-C6</f>
        <v>1.50776189924524</v>
      </c>
      <c r="D79" s="71" t="n">
        <v>0</v>
      </c>
      <c r="E79" s="71" t="n">
        <v>0</v>
      </c>
      <c r="F79" s="72"/>
    </row>
    <row r="80" customFormat="false" ht="16.5" hidden="false" customHeight="false" outlineLevel="0" collapsed="false">
      <c r="A80" s="46" t="s">
        <v>46</v>
      </c>
      <c r="B80" s="47" t="n">
        <f aca="false">B44-B7</f>
        <v>0</v>
      </c>
      <c r="C80" s="47" t="n">
        <f aca="false">C44-C7</f>
        <v>4.2526</v>
      </c>
      <c r="D80" s="71" t="n">
        <v>0</v>
      </c>
      <c r="E80" s="71" t="n">
        <f aca="false">(C44-C7)/C7</f>
        <v>6.68002672010688</v>
      </c>
      <c r="G80" s="72"/>
    </row>
    <row r="81" customFormat="false" ht="16.5" hidden="false" customHeight="false" outlineLevel="0" collapsed="false">
      <c r="A81" s="46" t="s">
        <v>47</v>
      </c>
      <c r="B81" s="47" t="n">
        <f aca="false">B45-B8</f>
        <v>0</v>
      </c>
      <c r="C81" s="47" t="n">
        <f aca="false">C45-C8</f>
        <v>1.37466109025873</v>
      </c>
      <c r="D81" s="71" t="n">
        <v>0</v>
      </c>
      <c r="E81" s="71" t="n">
        <f aca="false">(C45-C8)/C8</f>
        <v>0.0166947115880865</v>
      </c>
      <c r="F81" s="72"/>
    </row>
    <row r="82" customFormat="false" ht="15" hidden="false" customHeight="false" outlineLevel="0" collapsed="false">
      <c r="A82" s="46" t="s">
        <v>48</v>
      </c>
      <c r="B82" s="47" t="n">
        <f aca="false">B46-B9</f>
        <v>0</v>
      </c>
      <c r="C82" s="47" t="n">
        <f aca="false">C46-C9</f>
        <v>1.81224413622</v>
      </c>
      <c r="D82" s="71" t="n">
        <v>0</v>
      </c>
      <c r="E82" s="71" t="n">
        <f aca="false">(C46-C9)/C9</f>
        <v>898.291366906475</v>
      </c>
      <c r="F82" s="72"/>
    </row>
    <row r="83" customFormat="false" ht="15" hidden="false" customHeight="false" outlineLevel="0" collapsed="false">
      <c r="A83" s="46" t="s">
        <v>49</v>
      </c>
      <c r="B83" s="47" t="n">
        <f aca="false">B47-B10</f>
        <v>0</v>
      </c>
      <c r="C83" s="47" t="n">
        <f aca="false">C47-C10</f>
        <v>0.0790816885364412</v>
      </c>
      <c r="D83" s="71" t="n">
        <v>0</v>
      </c>
      <c r="E83" s="71" t="n">
        <f aca="false">(C47-C10)/C10</f>
        <v>0.0395718945825556</v>
      </c>
      <c r="F83" s="72"/>
    </row>
    <row r="84" customFormat="false" ht="15" hidden="false" customHeight="false" outlineLevel="0" collapsed="false">
      <c r="A84" s="46" t="s">
        <v>19</v>
      </c>
      <c r="B84" s="47" t="n">
        <f aca="false">B48-B11</f>
        <v>0</v>
      </c>
      <c r="C84" s="47" t="n">
        <f aca="false">C48-C11</f>
        <v>6.4230995</v>
      </c>
      <c r="D84" s="71" t="n">
        <v>0</v>
      </c>
      <c r="E84" s="71" t="n">
        <v>0</v>
      </c>
      <c r="G84" s="72"/>
    </row>
    <row r="85" customFormat="false" ht="15" hidden="false" customHeight="false" outlineLevel="0" collapsed="false">
      <c r="A85" s="46" t="s">
        <v>17</v>
      </c>
      <c r="B85" s="47" t="n">
        <f aca="false">B49-B12</f>
        <v>0</v>
      </c>
      <c r="C85" s="47" t="n">
        <f aca="false">C49-C12</f>
        <v>15.1532120173</v>
      </c>
      <c r="D85" s="71" t="n">
        <v>0</v>
      </c>
      <c r="E85" s="71" t="n">
        <f aca="false">(C49-C12)/C12</f>
        <v>63.1141234658362</v>
      </c>
      <c r="G85" s="72"/>
    </row>
    <row r="86" customFormat="false" ht="15" hidden="false" customHeight="false" outlineLevel="0" collapsed="false">
      <c r="A86" s="46" t="s">
        <v>50</v>
      </c>
      <c r="B86" s="47" t="n">
        <f aca="false">B50-B13</f>
        <v>0</v>
      </c>
      <c r="C86" s="47" t="n">
        <f aca="false">C50-C13</f>
        <v>0</v>
      </c>
      <c r="D86" s="71" t="n">
        <v>0</v>
      </c>
      <c r="E86" s="71" t="n">
        <v>0</v>
      </c>
      <c r="F86" s="72"/>
    </row>
    <row r="87" customFormat="false" ht="15" hidden="false" customHeight="false" outlineLevel="0" collapsed="false">
      <c r="A87" s="46" t="s">
        <v>20</v>
      </c>
      <c r="B87" s="47" t="n">
        <f aca="false">B51-B14</f>
        <v>0</v>
      </c>
      <c r="C87" s="47" t="n">
        <f aca="false">C51-C14</f>
        <v>5.3569592</v>
      </c>
      <c r="D87" s="71" t="n">
        <v>0</v>
      </c>
      <c r="E87" s="71" t="n">
        <v>0</v>
      </c>
      <c r="G87" s="72"/>
    </row>
    <row r="88" customFormat="false" ht="16.5" hidden="false" customHeight="false" outlineLevel="0" collapsed="false">
      <c r="A88" s="46" t="s">
        <v>51</v>
      </c>
      <c r="B88" s="47" t="n">
        <f aca="false">B52-B15</f>
        <v>0</v>
      </c>
      <c r="C88" s="47" t="n">
        <f aca="false">C52-C15</f>
        <v>0</v>
      </c>
      <c r="D88" s="71" t="n">
        <v>0</v>
      </c>
      <c r="E88" s="71" t="n">
        <f aca="false">(C52-C15)/C15</f>
        <v>0</v>
      </c>
      <c r="F88" s="72"/>
    </row>
    <row r="89" customFormat="false" ht="15" hidden="false" customHeight="false" outlineLevel="0" collapsed="false">
      <c r="A89" s="52" t="s">
        <v>52</v>
      </c>
      <c r="B89" s="47" t="n">
        <f aca="false">B53-B16</f>
        <v>0</v>
      </c>
      <c r="C89" s="47" t="n">
        <f aca="false">C53-C16</f>
        <v>2.112329953</v>
      </c>
      <c r="D89" s="71" t="n">
        <v>0</v>
      </c>
      <c r="E89" s="71" t="n">
        <v>0</v>
      </c>
      <c r="F89" s="72"/>
    </row>
    <row r="90" customFormat="false" ht="15" hidden="false" customHeight="false" outlineLevel="0" collapsed="false">
      <c r="A90" s="46" t="s">
        <v>53</v>
      </c>
      <c r="B90" s="47" t="n">
        <f aca="false">B54-B17</f>
        <v>0</v>
      </c>
      <c r="C90" s="47" t="n">
        <f aca="false">C54-C17</f>
        <v>2.0255648602</v>
      </c>
      <c r="D90" s="71" t="n">
        <v>0</v>
      </c>
      <c r="E90" s="71" t="n">
        <f aca="false">(C54-C17)/C17</f>
        <v>4482.77489381784</v>
      </c>
      <c r="F90" s="72"/>
    </row>
    <row r="91" customFormat="false" ht="15" hidden="false" customHeight="false" outlineLevel="0" collapsed="false">
      <c r="A91" s="46" t="s">
        <v>54</v>
      </c>
      <c r="B91" s="47" t="n">
        <f aca="false">B55-B18</f>
        <v>0</v>
      </c>
      <c r="C91" s="47" t="n">
        <f aca="false">C55-C18</f>
        <v>0.574601016</v>
      </c>
      <c r="D91" s="71" t="n">
        <v>0</v>
      </c>
      <c r="E91" s="71" t="n">
        <f aca="false">(C55-C18)/C18</f>
        <v>0.769826782916794</v>
      </c>
      <c r="F91" s="72"/>
    </row>
    <row r="92" customFormat="false" ht="15" hidden="false" customHeight="false" outlineLevel="0" collapsed="false">
      <c r="A92" s="46" t="s">
        <v>55</v>
      </c>
      <c r="B92" s="47" t="n">
        <f aca="false">B56-B19</f>
        <v>0</v>
      </c>
      <c r="C92" s="47" t="n">
        <f aca="false">C56-C19</f>
        <v>0</v>
      </c>
      <c r="D92" s="71" t="n">
        <v>0</v>
      </c>
      <c r="E92" s="71" t="n">
        <f aca="false">(C56-C19)/C19</f>
        <v>0</v>
      </c>
      <c r="F92" s="72"/>
    </row>
    <row r="93" customFormat="false" ht="15" hidden="false" customHeight="false" outlineLevel="0" collapsed="false">
      <c r="A93" s="46" t="s">
        <v>56</v>
      </c>
      <c r="B93" s="47" t="n">
        <f aca="false">B57-B20</f>
        <v>0</v>
      </c>
      <c r="C93" s="47" t="n">
        <f aca="false">C57-C20</f>
        <v>1.08252</v>
      </c>
      <c r="D93" s="71" t="n">
        <v>0</v>
      </c>
      <c r="E93" s="71" t="n">
        <v>0</v>
      </c>
      <c r="F93" s="72"/>
    </row>
    <row r="94" customFormat="false" ht="15" hidden="false" customHeight="false" outlineLevel="0" collapsed="false">
      <c r="A94" s="46" t="s">
        <v>57</v>
      </c>
      <c r="B94" s="47" t="n">
        <f aca="false">B58-B21</f>
        <v>0</v>
      </c>
      <c r="C94" s="47" t="n">
        <f aca="false">C58-C21</f>
        <v>0</v>
      </c>
      <c r="D94" s="71" t="n">
        <v>0</v>
      </c>
      <c r="E94" s="71" t="n">
        <f aca="false">(C58-C21)/C21</f>
        <v>0</v>
      </c>
      <c r="F94" s="72"/>
    </row>
    <row r="95" customFormat="false" ht="15" hidden="false" customHeight="false" outlineLevel="0" collapsed="false">
      <c r="A95" s="46" t="s">
        <v>58</v>
      </c>
      <c r="B95" s="47" t="n">
        <f aca="false">B59-B22</f>
        <v>0</v>
      </c>
      <c r="C95" s="47" t="n">
        <f aca="false">C59-C22</f>
        <v>0.2244</v>
      </c>
      <c r="D95" s="71" t="n">
        <v>0</v>
      </c>
      <c r="E95" s="71" t="n">
        <v>0</v>
      </c>
      <c r="F95" s="72"/>
    </row>
    <row r="96" customFormat="false" ht="15" hidden="false" customHeight="false" outlineLevel="0" collapsed="false">
      <c r="A96" s="46" t="s">
        <v>59</v>
      </c>
      <c r="B96" s="47" t="n">
        <f aca="false">B60-B23</f>
        <v>0</v>
      </c>
      <c r="C96" s="47" t="n">
        <f aca="false">C60-C23</f>
        <v>0.1374</v>
      </c>
      <c r="D96" s="71" t="n">
        <v>0</v>
      </c>
      <c r="E96" s="71" t="n">
        <f aca="false">(C60-C23)/C23</f>
        <v>1.983465347821</v>
      </c>
      <c r="F96" s="72"/>
    </row>
    <row r="97" customFormat="false" ht="15" hidden="false" customHeight="false" outlineLevel="0" collapsed="false">
      <c r="A97" s="46" t="s">
        <v>60</v>
      </c>
      <c r="B97" s="47" t="n">
        <f aca="false">B61-B24</f>
        <v>0</v>
      </c>
      <c r="C97" s="47" t="n">
        <f aca="false">C61-C24</f>
        <v>1.82666817335</v>
      </c>
      <c r="D97" s="71" t="n">
        <v>0</v>
      </c>
      <c r="E97" s="71" t="n">
        <f aca="false">(C61-C24)/C24</f>
        <v>0.497487865233043</v>
      </c>
      <c r="F97" s="72"/>
    </row>
    <row r="98" customFormat="false" ht="16.5" hidden="false" customHeight="false" outlineLevel="0" collapsed="false">
      <c r="A98" s="46" t="s">
        <v>61</v>
      </c>
      <c r="B98" s="47" t="n">
        <f aca="false">B62-B25</f>
        <v>0</v>
      </c>
      <c r="C98" s="47" t="n">
        <f aca="false">C62-C25</f>
        <v>0.512425862091007</v>
      </c>
      <c r="D98" s="71" t="n">
        <v>0</v>
      </c>
      <c r="E98" s="71" t="n">
        <f aca="false">(C62-C25)/C25</f>
        <v>0.00885866253055997</v>
      </c>
      <c r="F98" s="72"/>
    </row>
    <row r="99" customFormat="false" ht="15" hidden="false" customHeight="false" outlineLevel="0" collapsed="false">
      <c r="A99" s="46" t="s">
        <v>23</v>
      </c>
      <c r="B99" s="47" t="n">
        <f aca="false">B63-B26</f>
        <v>0</v>
      </c>
      <c r="C99" s="47" t="n">
        <f aca="false">C63-C26</f>
        <v>1.6127553135545</v>
      </c>
      <c r="D99" s="71" t="n">
        <v>0</v>
      </c>
      <c r="E99" s="71" t="n">
        <f aca="false">(C63-C26)/C26</f>
        <v>12857.1428571429</v>
      </c>
      <c r="F99" s="72"/>
    </row>
    <row r="100" customFormat="false" ht="15" hidden="false" customHeight="false" outlineLevel="0" collapsed="false">
      <c r="A100" s="46" t="s">
        <v>62</v>
      </c>
      <c r="B100" s="47" t="n">
        <f aca="false">B64-B27</f>
        <v>0</v>
      </c>
      <c r="C100" s="47" t="n">
        <f aca="false">C64-C27</f>
        <v>0.962338642723333</v>
      </c>
      <c r="D100" s="71" t="n">
        <f aca="false">(B64-B27)/B27</f>
        <v>0</v>
      </c>
      <c r="E100" s="71" t="n">
        <f aca="false">(C64-C27)/C27</f>
        <v>0.0698475858083224</v>
      </c>
      <c r="F100" s="72"/>
    </row>
    <row r="101" customFormat="false" ht="15" hidden="false" customHeight="false" outlineLevel="0" collapsed="false">
      <c r="A101" s="46" t="s">
        <v>63</v>
      </c>
      <c r="B101" s="47" t="n">
        <f aca="false">B65-B28</f>
        <v>0</v>
      </c>
      <c r="C101" s="47" t="n">
        <f aca="false">C65-C28</f>
        <v>0</v>
      </c>
      <c r="D101" s="71" t="n">
        <f aca="false">(B65-B28)/B28</f>
        <v>0</v>
      </c>
      <c r="E101" s="71" t="n">
        <v>0</v>
      </c>
      <c r="F101" s="72"/>
    </row>
    <row r="102" customFormat="false" ht="15" hidden="false" customHeight="false" outlineLevel="0" collapsed="false">
      <c r="A102" s="46" t="s">
        <v>18</v>
      </c>
      <c r="B102" s="47" t="n">
        <f aca="false">B66-B29</f>
        <v>11.0439323618588</v>
      </c>
      <c r="C102" s="47" t="n">
        <f aca="false">C66-C29</f>
        <v>0</v>
      </c>
      <c r="D102" s="71" t="n">
        <f aca="false">(B66-B29)/B29</f>
        <v>79.9220660780168</v>
      </c>
      <c r="E102" s="71" t="n">
        <v>0</v>
      </c>
      <c r="G102" s="72"/>
    </row>
    <row r="103" customFormat="false" ht="15" hidden="false" customHeight="false" outlineLevel="0" collapsed="false">
      <c r="A103" s="46" t="s">
        <v>64</v>
      </c>
      <c r="B103" s="47" t="n">
        <f aca="false">B67-B30</f>
        <v>0.381023833194445</v>
      </c>
      <c r="C103" s="47" t="n">
        <f aca="false">C67-C30</f>
        <v>0</v>
      </c>
      <c r="D103" s="71" t="n">
        <f aca="false">(B67-B30)/B30</f>
        <v>0.851851851851852</v>
      </c>
      <c r="E103" s="71" t="n">
        <v>0</v>
      </c>
      <c r="F103" s="72"/>
    </row>
    <row r="104" customFormat="false" ht="15" hidden="false" customHeight="false" outlineLevel="0" collapsed="false">
      <c r="A104" s="55" t="s">
        <v>65</v>
      </c>
      <c r="B104" s="47" t="n">
        <f aca="false">B68-B31</f>
        <v>0</v>
      </c>
      <c r="C104" s="47" t="n">
        <f aca="false">C68-C31</f>
        <v>0</v>
      </c>
      <c r="D104" s="71" t="n">
        <v>0</v>
      </c>
      <c r="E104" s="71" t="n">
        <v>0</v>
      </c>
      <c r="F104" s="72"/>
    </row>
    <row r="105" customFormat="false" ht="15" hidden="false" customHeight="false" outlineLevel="0" collapsed="false">
      <c r="A105" s="22" t="s">
        <v>25</v>
      </c>
      <c r="B105" s="59" t="n">
        <f aca="false">SUM(B78:B104)</f>
        <v>11.4249561950532</v>
      </c>
      <c r="C105" s="59" t="n">
        <f aca="false">SUM(C78:C104)</f>
        <v>64.0375570553688</v>
      </c>
      <c r="D105" s="73" t="n">
        <f aca="false">B105/B32</f>
        <v>13.97226513604</v>
      </c>
      <c r="E105" s="73" t="n">
        <f aca="false">C105/C32</f>
        <v>0.128154246505352</v>
      </c>
    </row>
    <row r="106" customFormat="false" ht="15" hidden="false" customHeight="false" outlineLevel="0" collapsed="false">
      <c r="A106" s="25" t="s">
        <v>26</v>
      </c>
      <c r="B106" s="74"/>
      <c r="C106" s="74"/>
      <c r="D106" s="74"/>
      <c r="E106" s="74"/>
    </row>
    <row r="107" customFormat="false" ht="15" hidden="false" customHeight="false" outlineLevel="0" collapsed="false">
      <c r="A107" s="65" t="s">
        <v>68</v>
      </c>
      <c r="B107" s="19"/>
      <c r="C107" s="19"/>
      <c r="D107" s="19"/>
      <c r="E107" s="19"/>
    </row>
    <row r="108" customFormat="false" ht="15" hidden="false" customHeight="false" outlineLevel="0" collapsed="false">
      <c r="A108" s="65" t="s">
        <v>69</v>
      </c>
      <c r="B108" s="19"/>
      <c r="C108" s="19"/>
      <c r="D108" s="19"/>
      <c r="E108" s="19"/>
    </row>
    <row r="112" customFormat="false" ht="36" hidden="false" customHeight="true" outlineLevel="0" collapsed="false">
      <c r="A112" s="5" t="s">
        <v>76</v>
      </c>
      <c r="B112" s="5"/>
      <c r="C112" s="5"/>
      <c r="D112" s="5"/>
      <c r="E112" s="14"/>
    </row>
    <row r="113" customFormat="false" ht="15" hidden="false" customHeight="false" outlineLevel="0" collapsed="false">
      <c r="A113" s="37" t="s">
        <v>8</v>
      </c>
      <c r="B113" s="17" t="s">
        <v>9</v>
      </c>
      <c r="C113" s="17"/>
      <c r="D113" s="18"/>
      <c r="E113" s="18"/>
    </row>
    <row r="114" customFormat="false" ht="15" hidden="false" customHeight="false" outlineLevel="0" collapsed="false">
      <c r="A114" s="75" t="s">
        <v>77</v>
      </c>
      <c r="B114" s="76" t="n">
        <f aca="false">SUM(B123:C149)</f>
        <v>68.6718118166083</v>
      </c>
      <c r="C114" s="76"/>
      <c r="D114" s="77"/>
      <c r="E114" s="77"/>
    </row>
    <row r="115" customFormat="false" ht="15" hidden="false" customHeight="false" outlineLevel="0" collapsed="false">
      <c r="A115" s="75" t="s">
        <v>78</v>
      </c>
      <c r="B115" s="78" t="n">
        <f aca="false">SUM(D123:E149)-SUM(B123:C149)</f>
        <v>6.79070143381381</v>
      </c>
      <c r="C115" s="78"/>
      <c r="D115" s="77"/>
      <c r="E115" s="77"/>
    </row>
    <row r="116" customFormat="false" ht="15" hidden="false" customHeight="false" outlineLevel="0" collapsed="false">
      <c r="A116" s="22" t="s">
        <v>25</v>
      </c>
      <c r="B116" s="59" t="n">
        <f aca="false">SUM(B114:C115)</f>
        <v>75.4625132504221</v>
      </c>
      <c r="C116" s="59"/>
      <c r="D116" s="79"/>
      <c r="E116" s="79"/>
    </row>
    <row r="119" customFormat="false" ht="36" hidden="false" customHeight="true" outlineLevel="0" collapsed="false">
      <c r="A119" s="80" t="s">
        <v>79</v>
      </c>
      <c r="B119" s="80"/>
      <c r="C119" s="80"/>
      <c r="D119" s="80"/>
      <c r="E119" s="80"/>
      <c r="F119" s="14"/>
      <c r="G119" s="14"/>
      <c r="H119" s="14"/>
      <c r="I119" s="14"/>
      <c r="J119" s="14"/>
      <c r="K119" s="14"/>
      <c r="L119" s="14"/>
    </row>
    <row r="120" customFormat="false" ht="31.9" hidden="false" customHeight="true" outlineLevel="0" collapsed="false">
      <c r="A120" s="81"/>
      <c r="B120" s="82" t="s">
        <v>80</v>
      </c>
      <c r="C120" s="82"/>
      <c r="D120" s="83" t="s">
        <v>81</v>
      </c>
      <c r="E120" s="83"/>
      <c r="F120" s="19"/>
      <c r="G120" s="19"/>
      <c r="H120" s="19"/>
      <c r="I120" s="19"/>
      <c r="J120" s="19"/>
      <c r="K120" s="19"/>
      <c r="L120" s="19"/>
    </row>
    <row r="121" customFormat="false" ht="15" hidden="false" customHeight="false" outlineLevel="0" collapsed="false">
      <c r="A121" s="37" t="s">
        <v>8</v>
      </c>
      <c r="B121" s="39" t="s">
        <v>82</v>
      </c>
      <c r="C121" s="39"/>
      <c r="D121" s="7" t="s">
        <v>82</v>
      </c>
      <c r="E121" s="7"/>
      <c r="F121" s="19"/>
      <c r="G121" s="19"/>
      <c r="H121" s="19"/>
      <c r="I121" s="19"/>
      <c r="J121" s="19"/>
      <c r="K121" s="19"/>
      <c r="L121" s="19"/>
    </row>
    <row r="122" customFormat="false" ht="15" hidden="false" customHeight="false" outlineLevel="0" collapsed="false">
      <c r="A122" s="40"/>
      <c r="B122" s="41" t="s">
        <v>39</v>
      </c>
      <c r="C122" s="41" t="s">
        <v>29</v>
      </c>
      <c r="D122" s="84" t="s">
        <v>39</v>
      </c>
      <c r="E122" s="41" t="s">
        <v>29</v>
      </c>
      <c r="F122" s="19"/>
      <c r="G122" s="19"/>
      <c r="H122" s="19"/>
      <c r="I122" s="19"/>
      <c r="J122" s="19"/>
      <c r="K122" s="19"/>
      <c r="L122" s="19"/>
    </row>
    <row r="123" customFormat="false" ht="16.5" hidden="false" customHeight="false" outlineLevel="0" collapsed="false">
      <c r="A123" s="46" t="s">
        <v>43</v>
      </c>
      <c r="B123" s="47" t="n">
        <f aca="false">'Tab. 4_emission factors'!I5*'Tab. 3_Activity data'!D42</f>
        <v>0</v>
      </c>
      <c r="C123" s="47" t="n">
        <f aca="false">'Tab. 3_Activity data'!E42*'Tab. 4_emission factors'!J5</f>
        <v>16.9136837028896</v>
      </c>
      <c r="D123" s="47" t="n">
        <f aca="false">'Tab. 3_Activity data'!D42*'Tab. 4_emission factors'!K5</f>
        <v>0</v>
      </c>
      <c r="E123" s="47" t="n">
        <f aca="false">'Tab. 3_Activity data'!E42*'Tab. 4_emission factors'!L5</f>
        <v>17.0069337028896</v>
      </c>
      <c r="F123" s="19"/>
      <c r="G123" s="19"/>
      <c r="H123" s="19"/>
      <c r="I123" s="19"/>
      <c r="J123" s="19"/>
      <c r="K123" s="19"/>
      <c r="L123" s="19"/>
    </row>
    <row r="124" customFormat="false" ht="16.5" hidden="false" customHeight="false" outlineLevel="0" collapsed="false">
      <c r="A124" s="46" t="s">
        <v>45</v>
      </c>
      <c r="B124" s="47" t="n">
        <f aca="false">'Tab. 4_emission factors'!I6*'Tab. 3_Activity data'!D43</f>
        <v>0</v>
      </c>
      <c r="C124" s="47" t="n">
        <f aca="false">'Tab. 3_Activity data'!E43*'Tab. 4_emission factors'!J6</f>
        <v>1.43316189924524</v>
      </c>
      <c r="D124" s="47" t="n">
        <f aca="false">'Tab. 3_Activity data'!D43*'Tab. 4_emission factors'!K6</f>
        <v>0</v>
      </c>
      <c r="E124" s="47" t="n">
        <f aca="false">'Tab. 3_Activity data'!E43*'Tab. 4_emission factors'!L6</f>
        <v>1.50776189924524</v>
      </c>
      <c r="F124" s="19"/>
      <c r="G124" s="19"/>
      <c r="H124" s="19"/>
      <c r="I124" s="19"/>
      <c r="J124" s="19"/>
      <c r="K124" s="19"/>
      <c r="L124" s="19"/>
    </row>
    <row r="125" customFormat="false" ht="16.5" hidden="false" customHeight="false" outlineLevel="0" collapsed="false">
      <c r="A125" s="46" t="s">
        <v>46</v>
      </c>
      <c r="B125" s="47" t="n">
        <f aca="false">'Tab. 4_emission factors'!I7*'Tab. 3_Activity data'!D44</f>
        <v>0</v>
      </c>
      <c r="C125" s="47" t="n">
        <f aca="false">'Tab. 3_Activity data'!E44*'Tab. 4_emission factors'!J7</f>
        <v>4.178</v>
      </c>
      <c r="D125" s="47" t="n">
        <f aca="false">'Tab. 3_Activity data'!D44*'Tab. 4_emission factors'!K7</f>
        <v>0</v>
      </c>
      <c r="E125" s="47" t="n">
        <f aca="false">'Tab. 3_Activity data'!E44*'Tab. 4_emission factors'!L7</f>
        <v>4.2526</v>
      </c>
      <c r="F125" s="19"/>
      <c r="G125" s="19"/>
      <c r="H125" s="19"/>
      <c r="I125" s="19"/>
      <c r="J125" s="19"/>
      <c r="K125" s="19"/>
      <c r="L125" s="19"/>
    </row>
    <row r="126" customFormat="false" ht="16.5" hidden="false" customHeight="false" outlineLevel="0" collapsed="false">
      <c r="A126" s="46" t="s">
        <v>47</v>
      </c>
      <c r="B126" s="47" t="n">
        <v>0</v>
      </c>
      <c r="C126" s="47" t="n">
        <f aca="false">'Tab. 3_Activity data'!E45*'Tab. 4_emission factors'!J8</f>
        <v>1.27059409025873</v>
      </c>
      <c r="D126" s="47" t="n">
        <v>0</v>
      </c>
      <c r="E126" s="47" t="n">
        <f aca="false">'Tab. 3_Activity data'!E45*'Tab. 4_emission factors'!L8</f>
        <v>1.37466109025873</v>
      </c>
      <c r="F126" s="19"/>
      <c r="G126" s="19"/>
      <c r="H126" s="19"/>
      <c r="I126" s="19"/>
      <c r="J126" s="19"/>
      <c r="K126" s="19"/>
      <c r="L126" s="19"/>
    </row>
    <row r="127" customFormat="false" ht="15" hidden="false" customHeight="false" outlineLevel="0" collapsed="false">
      <c r="A127" s="46" t="s">
        <v>48</v>
      </c>
      <c r="B127" s="47" t="n">
        <f aca="false">'Tab. 4_emission factors'!I9*'Tab. 3_Activity data'!D46</f>
        <v>0</v>
      </c>
      <c r="C127" s="47" t="n">
        <f aca="false">'Tab. 3_Activity data'!E46*'Tab. 4_emission factors'!J9</f>
        <v>1.6731575</v>
      </c>
      <c r="D127" s="47" t="n">
        <f aca="false">'Tab. 3_Activity data'!D46*'Tab. 4_emission factors'!K9</f>
        <v>0</v>
      </c>
      <c r="E127" s="47" t="n">
        <f aca="false">'Tab. 3_Activity data'!E46*'Tab. 4_emission factors'!L9</f>
        <v>1.81224413622</v>
      </c>
      <c r="F127" s="19"/>
      <c r="G127" s="19"/>
      <c r="H127" s="19"/>
      <c r="I127" s="19"/>
      <c r="J127" s="19"/>
      <c r="K127" s="19"/>
      <c r="L127" s="19"/>
    </row>
    <row r="128" customFormat="false" ht="15" hidden="false" customHeight="false" outlineLevel="0" collapsed="false">
      <c r="A128" s="46" t="s">
        <v>49</v>
      </c>
      <c r="B128" s="47" t="n">
        <f aca="false">'Tab. 4_emission factors'!I10*'Tab. 3_Activity data'!D47</f>
        <v>0</v>
      </c>
      <c r="C128" s="47" t="n">
        <f aca="false">'Tab. 3_Activity data'!E47*'Tab. 4_emission factors'!J10</f>
        <v>0.0714898464369428</v>
      </c>
      <c r="D128" s="47" t="n">
        <f aca="false">'Tab. 3_Activity data'!D47*'Tab. 4_emission factors'!K10</f>
        <v>0</v>
      </c>
      <c r="E128" s="47" t="n">
        <f aca="false">'Tab. 3_Activity data'!E47*'Tab. 4_emission factors'!L10</f>
        <v>0.0790816885364412</v>
      </c>
      <c r="F128" s="19"/>
      <c r="G128" s="19"/>
      <c r="H128" s="19"/>
      <c r="I128" s="19"/>
      <c r="J128" s="19"/>
      <c r="K128" s="19"/>
      <c r="L128" s="19"/>
    </row>
    <row r="129" customFormat="false" ht="15" hidden="false" customHeight="false" outlineLevel="0" collapsed="false">
      <c r="A129" s="46" t="s">
        <v>19</v>
      </c>
      <c r="B129" s="47" t="n">
        <v>0</v>
      </c>
      <c r="C129" s="47" t="n">
        <f aca="false">'Tab. 3_Activity data'!E48*'Tab. 4_emission factors'!J11</f>
        <v>6.075</v>
      </c>
      <c r="D129" s="47" t="n">
        <v>0</v>
      </c>
      <c r="E129" s="47" t="n">
        <f aca="false">'Tab. 3_Activity data'!E48*'Tab. 4_emission factors'!L11</f>
        <v>6.4230995</v>
      </c>
      <c r="F129" s="19"/>
      <c r="G129" s="19"/>
      <c r="H129" s="19"/>
      <c r="I129" s="19"/>
      <c r="J129" s="19"/>
      <c r="K129" s="19"/>
      <c r="L129" s="19"/>
    </row>
    <row r="130" customFormat="false" ht="15" hidden="false" customHeight="false" outlineLevel="0" collapsed="false">
      <c r="A130" s="46" t="s">
        <v>17</v>
      </c>
      <c r="B130" s="47" t="n">
        <f aca="false">'Tab. 4_emission factors'!I12*'Tab. 3_Activity data'!D49</f>
        <v>0</v>
      </c>
      <c r="C130" s="47" t="n">
        <f aca="false">'Tab. 3_Activity data'!E49*'Tab. 4_emission factors'!J12</f>
        <v>13.95387</v>
      </c>
      <c r="D130" s="47" t="n">
        <f aca="false">'Tab. 3_Activity data'!D49*'Tab. 4_emission factors'!K12</f>
        <v>0</v>
      </c>
      <c r="E130" s="47" t="n">
        <f aca="false">'Tab. 3_Activity data'!E49*'Tab. 4_emission factors'!L12</f>
        <v>15.1532120173</v>
      </c>
      <c r="F130" s="19"/>
      <c r="G130" s="19"/>
      <c r="H130" s="19"/>
      <c r="I130" s="19"/>
      <c r="J130" s="19"/>
      <c r="K130" s="19"/>
      <c r="L130" s="19"/>
    </row>
    <row r="131" customFormat="false" ht="15" hidden="false" customHeight="false" outlineLevel="0" collapsed="false">
      <c r="A131" s="46" t="s">
        <v>50</v>
      </c>
      <c r="B131" s="47" t="n">
        <f aca="false">'Tab. 4_emission factors'!I13*'Tab. 3_Activity data'!D50</f>
        <v>0</v>
      </c>
      <c r="C131" s="47" t="n">
        <f aca="false">'Tab. 3_Activity data'!E50*'Tab. 4_emission factors'!J13</f>
        <v>0</v>
      </c>
      <c r="D131" s="47" t="n">
        <f aca="false">'Tab. 3_Activity data'!D50*'Tab. 4_emission factors'!K13</f>
        <v>0</v>
      </c>
      <c r="E131" s="47" t="n">
        <f aca="false">'Tab. 3_Activity data'!E50*'Tab. 4_emission factors'!L13</f>
        <v>0</v>
      </c>
      <c r="F131" s="19"/>
      <c r="G131" s="19"/>
      <c r="H131" s="19"/>
      <c r="I131" s="19"/>
      <c r="J131" s="19"/>
      <c r="K131" s="19"/>
      <c r="L131" s="19"/>
    </row>
    <row r="132" customFormat="false" ht="15" hidden="false" customHeight="false" outlineLevel="0" collapsed="false">
      <c r="A132" s="46" t="s">
        <v>20</v>
      </c>
      <c r="B132" s="47" t="n">
        <f aca="false">'Tab. 4_emission factors'!I14*'Tab. 3_Activity data'!D51</f>
        <v>0</v>
      </c>
      <c r="C132" s="47" t="n">
        <f aca="false">'Tab. 3_Activity data'!E51*'Tab. 4_emission factors'!J14</f>
        <v>4.8</v>
      </c>
      <c r="D132" s="47" t="n">
        <f aca="false">'Tab. 3_Activity data'!D51*'Tab. 4_emission factors'!K14</f>
        <v>0</v>
      </c>
      <c r="E132" s="47" t="n">
        <f aca="false">'Tab. 3_Activity data'!E51*'Tab. 4_emission factors'!L14</f>
        <v>5.3569592</v>
      </c>
      <c r="F132" s="19"/>
      <c r="G132" s="19"/>
      <c r="H132" s="19"/>
      <c r="I132" s="19"/>
      <c r="J132" s="19"/>
      <c r="K132" s="19"/>
      <c r="L132" s="19"/>
    </row>
    <row r="133" customFormat="false" ht="16.5" hidden="false" customHeight="false" outlineLevel="0" collapsed="false">
      <c r="A133" s="46" t="s">
        <v>51</v>
      </c>
      <c r="B133" s="47" t="n">
        <f aca="false">'Tab. 4_emission factors'!I15*'Tab. 3_Activity data'!D52</f>
        <v>0</v>
      </c>
      <c r="C133" s="47" t="n">
        <f aca="false">'Tab. 3_Activity data'!E52*'Tab. 4_emission factors'!J15</f>
        <v>0</v>
      </c>
      <c r="D133" s="47" t="n">
        <v>0</v>
      </c>
      <c r="E133" s="47" t="n">
        <f aca="false">'Tab. 3_Activity data'!E52*'Tab. 4_emission factors'!L15</f>
        <v>0</v>
      </c>
      <c r="F133" s="19"/>
      <c r="G133" s="19"/>
      <c r="H133" s="19"/>
      <c r="I133" s="19"/>
      <c r="J133" s="19"/>
      <c r="K133" s="19"/>
      <c r="L133" s="19"/>
    </row>
    <row r="134" customFormat="false" ht="15" hidden="false" customHeight="false" outlineLevel="0" collapsed="false">
      <c r="A134" s="52" t="s">
        <v>52</v>
      </c>
      <c r="B134" s="47" t="n">
        <f aca="false">'Tab. 4_emission factors'!I16*'Tab. 3_Activity data'!D53</f>
        <v>0</v>
      </c>
      <c r="C134" s="47" t="n">
        <f aca="false">'Tab. 3_Activity data'!E53*'Tab. 4_emission factors'!J16</f>
        <v>2.0995</v>
      </c>
      <c r="D134" s="47" t="n">
        <f aca="false">'Tab. 3_Activity data'!D53*'Tab. 4_emission factors'!K16</f>
        <v>0</v>
      </c>
      <c r="E134" s="47" t="n">
        <f aca="false">'Tab. 3_Activity data'!E53*'Tab. 4_emission factors'!L16</f>
        <v>2.112329953</v>
      </c>
      <c r="F134" s="19"/>
      <c r="G134" s="19"/>
      <c r="H134" s="19"/>
      <c r="I134" s="19"/>
      <c r="J134" s="19"/>
      <c r="K134" s="19"/>
      <c r="L134" s="19"/>
    </row>
    <row r="135" customFormat="false" ht="15" hidden="false" customHeight="false" outlineLevel="0" collapsed="false">
      <c r="A135" s="46" t="s">
        <v>53</v>
      </c>
      <c r="B135" s="47" t="n">
        <f aca="false">'Tab. 4_emission factors'!I17*'Tab. 3_Activity data'!D54</f>
        <v>0</v>
      </c>
      <c r="C135" s="47" t="n">
        <f aca="false">'Tab. 3_Activity data'!E54*'Tab. 4_emission factors'!J17</f>
        <v>0.702926</v>
      </c>
      <c r="D135" s="47" t="n">
        <f aca="false">'Tab. 3_Activity data'!D54*'Tab. 4_emission factors'!K17</f>
        <v>0</v>
      </c>
      <c r="E135" s="47" t="n">
        <f aca="false">'Tab. 3_Activity data'!E54*'Tab. 4_emission factors'!L17</f>
        <v>2.0255648602</v>
      </c>
      <c r="F135" s="19"/>
      <c r="G135" s="19"/>
      <c r="H135" s="19"/>
      <c r="I135" s="19"/>
      <c r="J135" s="19"/>
      <c r="K135" s="19"/>
      <c r="L135" s="19"/>
    </row>
    <row r="136" customFormat="false" ht="15" hidden="false" customHeight="false" outlineLevel="0" collapsed="false">
      <c r="A136" s="46" t="s">
        <v>54</v>
      </c>
      <c r="B136" s="47" t="n">
        <f aca="false">'Tab. 4_emission factors'!I18*'Tab. 3_Activity data'!D55</f>
        <v>0</v>
      </c>
      <c r="C136" s="47" t="n">
        <f aca="false">'Tab. 3_Activity data'!E55*'Tab. 4_emission factors'!J18</f>
        <v>0.238305</v>
      </c>
      <c r="D136" s="47" t="n">
        <f aca="false">'Tab. 3_Activity data'!D55*'Tab. 4_emission factors'!K18</f>
        <v>0</v>
      </c>
      <c r="E136" s="47" t="n">
        <f aca="false">'Tab. 3_Activity data'!E55*'Tab. 4_emission factors'!L18</f>
        <v>0.574601016</v>
      </c>
      <c r="F136" s="19"/>
      <c r="G136" s="19"/>
      <c r="H136" s="19"/>
      <c r="I136" s="19"/>
      <c r="J136" s="19"/>
      <c r="K136" s="19"/>
      <c r="L136" s="19"/>
    </row>
    <row r="137" customFormat="false" ht="15" hidden="false" customHeight="false" outlineLevel="0" collapsed="false">
      <c r="A137" s="46" t="s">
        <v>55</v>
      </c>
      <c r="B137" s="47" t="n">
        <f aca="false">'Tab. 4_emission factors'!I19*'Tab. 3_Activity data'!D56</f>
        <v>0</v>
      </c>
      <c r="C137" s="47" t="n">
        <f aca="false">'Tab. 3_Activity data'!E56*'Tab. 4_emission factors'!J19</f>
        <v>0</v>
      </c>
      <c r="D137" s="47" t="n">
        <f aca="false">'Tab. 3_Activity data'!D56*'Tab. 4_emission factors'!K19</f>
        <v>0</v>
      </c>
      <c r="E137" s="47" t="n">
        <f aca="false">'Tab. 3_Activity data'!E56*'Tab. 4_emission factors'!L19</f>
        <v>0</v>
      </c>
      <c r="F137" s="19"/>
      <c r="G137" s="19"/>
      <c r="H137" s="19"/>
      <c r="I137" s="19"/>
      <c r="J137" s="19"/>
      <c r="K137" s="19"/>
      <c r="L137" s="19"/>
    </row>
    <row r="138" customFormat="false" ht="15" hidden="false" customHeight="false" outlineLevel="0" collapsed="false">
      <c r="A138" s="46" t="s">
        <v>56</v>
      </c>
      <c r="B138" s="47" t="n">
        <f aca="false">'Tab. 4_emission factors'!I20*'Tab. 3_Activity data'!D57</f>
        <v>0</v>
      </c>
      <c r="C138" s="47" t="n">
        <f aca="false">'Tab. 3_Activity data'!E57*'Tab. 4_emission factors'!J20</f>
        <v>0.765</v>
      </c>
      <c r="D138" s="47" t="n">
        <f aca="false">'Tab. 3_Activity data'!D57*'Tab. 4_emission factors'!K20</f>
        <v>0</v>
      </c>
      <c r="E138" s="47" t="n">
        <f aca="false">'Tab. 3_Activity data'!E57*'Tab. 4_emission factors'!L20</f>
        <v>1.08252</v>
      </c>
      <c r="F138" s="19"/>
      <c r="G138" s="19"/>
      <c r="H138" s="19"/>
      <c r="I138" s="19"/>
      <c r="J138" s="19"/>
      <c r="K138" s="19"/>
      <c r="L138" s="19"/>
    </row>
    <row r="139" customFormat="false" ht="15" hidden="false" customHeight="false" outlineLevel="0" collapsed="false">
      <c r="A139" s="46" t="s">
        <v>57</v>
      </c>
      <c r="B139" s="47" t="n">
        <f aca="false">'Tab. 4_emission factors'!I21*'Tab. 3_Activity data'!D58</f>
        <v>0</v>
      </c>
      <c r="C139" s="47" t="n">
        <f aca="false">'Tab. 3_Activity data'!E58*'Tab. 4_emission factors'!J21</f>
        <v>0</v>
      </c>
      <c r="D139" s="47" t="n">
        <f aca="false">'Tab. 3_Activity data'!D58*'Tab. 4_emission factors'!K21</f>
        <v>0</v>
      </c>
      <c r="E139" s="47" t="n">
        <f aca="false">'Tab. 3_Activity data'!E58*'Tab. 4_emission factors'!L21</f>
        <v>0</v>
      </c>
      <c r="F139" s="19"/>
      <c r="G139" s="19"/>
      <c r="H139" s="19"/>
      <c r="I139" s="19"/>
      <c r="J139" s="19"/>
      <c r="K139" s="19"/>
      <c r="L139" s="19"/>
    </row>
    <row r="140" customFormat="false" ht="15" hidden="false" customHeight="false" outlineLevel="0" collapsed="false">
      <c r="A140" s="46" t="s">
        <v>58</v>
      </c>
      <c r="B140" s="47" t="n">
        <f aca="false">'Tab. 4_emission factors'!I22*'Tab. 3_Activity data'!D59</f>
        <v>0</v>
      </c>
      <c r="C140" s="47" t="n">
        <f aca="false">'Tab. 3_Activity data'!E59*'Tab. 4_emission factors'!J22</f>
        <v>0.1224</v>
      </c>
      <c r="D140" s="47" t="n">
        <f aca="false">'Tab. 3_Activity data'!D59*'Tab. 4_emission factors'!K22</f>
        <v>0</v>
      </c>
      <c r="E140" s="47" t="n">
        <f aca="false">'Tab. 3_Activity data'!E59*'Tab. 4_emission factors'!L22</f>
        <v>0.2244</v>
      </c>
      <c r="F140" s="19"/>
      <c r="G140" s="19"/>
      <c r="H140" s="19"/>
      <c r="I140" s="19"/>
      <c r="J140" s="19"/>
      <c r="K140" s="19"/>
      <c r="L140" s="19"/>
    </row>
    <row r="141" customFormat="false" ht="15" hidden="false" customHeight="false" outlineLevel="0" collapsed="false">
      <c r="A141" s="46" t="s">
        <v>59</v>
      </c>
      <c r="B141" s="47" t="n">
        <f aca="false">'Tab. 4_emission factors'!I23*'Tab. 3_Activity data'!D60</f>
        <v>0</v>
      </c>
      <c r="C141" s="47" t="n">
        <f aca="false">'Tab. 3_Activity data'!E60*'Tab. 4_emission factors'!J23</f>
        <v>0.0687</v>
      </c>
      <c r="D141" s="47" t="n">
        <f aca="false">'Tab. 3_Activity data'!D60*'Tab. 4_emission factors'!K23</f>
        <v>0</v>
      </c>
      <c r="E141" s="47" t="n">
        <f aca="false">'Tab. 3_Activity data'!E60*'Tab. 4_emission factors'!L23</f>
        <v>0.1374</v>
      </c>
      <c r="F141" s="19"/>
      <c r="G141" s="19"/>
      <c r="H141" s="19"/>
      <c r="I141" s="19"/>
      <c r="J141" s="19"/>
      <c r="K141" s="19"/>
      <c r="L141" s="19"/>
    </row>
    <row r="142" customFormat="false" ht="15" hidden="false" customHeight="false" outlineLevel="0" collapsed="false">
      <c r="A142" s="46" t="s">
        <v>60</v>
      </c>
      <c r="B142" s="47" t="n">
        <f aca="false">'Tab. 4_emission factors'!I24*'Tab. 3_Activity data'!D61</f>
        <v>0</v>
      </c>
      <c r="C142" s="47" t="n">
        <f aca="false">'Tab. 3_Activity data'!E61*'Tab. 4_emission factors'!J24</f>
        <v>1.7375</v>
      </c>
      <c r="D142" s="47" t="n">
        <f aca="false">'Tab. 3_Activity data'!D61*'Tab. 4_emission factors'!K24</f>
        <v>0</v>
      </c>
      <c r="E142" s="47" t="n">
        <f aca="false">'Tab. 3_Activity data'!E61*'Tab. 4_emission factors'!L24</f>
        <v>1.82666817335</v>
      </c>
      <c r="F142" s="19"/>
      <c r="G142" s="19"/>
      <c r="H142" s="19"/>
      <c r="I142" s="19"/>
      <c r="J142" s="19"/>
      <c r="K142" s="19"/>
      <c r="L142" s="19"/>
    </row>
    <row r="143" customFormat="false" ht="16.5" hidden="false" customHeight="false" outlineLevel="0" collapsed="false">
      <c r="A143" s="46" t="s">
        <v>61</v>
      </c>
      <c r="B143" s="47" t="n">
        <f aca="false">'Tab. 4_emission factors'!I25*'Tab. 3_Activity data'!D62</f>
        <v>0</v>
      </c>
      <c r="C143" s="47" t="n">
        <f aca="false">'Tab. 3_Activity data'!E62*'Tab. 4_emission factors'!J25</f>
        <v>0.47205</v>
      </c>
      <c r="D143" s="47" t="n">
        <f aca="false">'Tab. 3_Activity data'!D62*'Tab. 4_emission factors'!K25</f>
        <v>0</v>
      </c>
      <c r="E143" s="47" t="n">
        <f aca="false">'Tab. 3_Activity data'!E62*'Tab. 4_emission factors'!L25</f>
        <v>0.512425862091</v>
      </c>
      <c r="F143" s="19"/>
      <c r="G143" s="19"/>
      <c r="H143" s="19"/>
      <c r="I143" s="19"/>
      <c r="J143" s="19"/>
      <c r="K143" s="19"/>
      <c r="L143" s="19"/>
    </row>
    <row r="144" customFormat="false" ht="15" hidden="false" customHeight="false" outlineLevel="0" collapsed="false">
      <c r="A144" s="46" t="s">
        <v>23</v>
      </c>
      <c r="B144" s="47" t="n">
        <f aca="false">'Tab. 4_emission factors'!I26*'Tab. 3_Activity data'!D63</f>
        <v>0</v>
      </c>
      <c r="C144" s="47" t="n">
        <v>0</v>
      </c>
      <c r="D144" s="47" t="n">
        <f aca="false">'Tab. 3_Activity data'!D63*'Tab. 4_emission factors'!K26</f>
        <v>0</v>
      </c>
      <c r="E144" s="47" t="n">
        <f aca="false">'Tab. 3_Activity data'!E63*'Tab. 4_emission factors'!L26</f>
        <v>1.6127553135545</v>
      </c>
      <c r="F144" s="19"/>
      <c r="G144" s="19"/>
      <c r="H144" s="19"/>
      <c r="I144" s="19"/>
      <c r="J144" s="19"/>
      <c r="K144" s="19"/>
      <c r="L144" s="19"/>
    </row>
    <row r="145" customFormat="false" ht="15" hidden="false" customHeight="false" outlineLevel="0" collapsed="false">
      <c r="A145" s="46" t="s">
        <v>62</v>
      </c>
      <c r="B145" s="47" t="n">
        <f aca="false">'Tab. 4_emission factors'!I27*'Tab. 3_Activity data'!D64</f>
        <v>0</v>
      </c>
      <c r="C145" s="47" t="n">
        <f aca="false">'Tab. 3_Activity data'!E64*'Tab. 4_emission factors'!J27</f>
        <v>0.921733333333333</v>
      </c>
      <c r="D145" s="47" t="n">
        <f aca="false">'Tab. 3_Activity data'!D64*'Tab. 4_emission factors'!K27</f>
        <v>0</v>
      </c>
      <c r="E145" s="47" t="n">
        <f aca="false">'Tab. 3_Activity data'!E64*'Tab. 4_emission factors'!L27</f>
        <v>0.962338642723334</v>
      </c>
      <c r="F145" s="19"/>
      <c r="G145" s="19"/>
      <c r="H145" s="19"/>
      <c r="I145" s="19"/>
      <c r="J145" s="19"/>
      <c r="K145" s="19"/>
      <c r="L145" s="19"/>
    </row>
    <row r="146" customFormat="false" ht="15" hidden="false" customHeight="false" outlineLevel="0" collapsed="false">
      <c r="A146" s="46" t="s">
        <v>63</v>
      </c>
      <c r="B146" s="47" t="n">
        <f aca="false">'Tab. 4_emission factors'!I28*'Tab. 3_Activity data'!D65</f>
        <v>0</v>
      </c>
      <c r="C146" s="47" t="n">
        <f aca="false">'Tab. 3_Activity data'!E65*'Tab. 4_emission factors'!J28</f>
        <v>0</v>
      </c>
      <c r="D146" s="47" t="n">
        <f aca="false">'Tab. 3_Activity data'!D65*'Tab. 4_emission factors'!K28</f>
        <v>0</v>
      </c>
      <c r="E146" s="47" t="n">
        <f aca="false">'Tab. 3_Activity data'!E65*'Tab. 4_emission factors'!L28</f>
        <v>0</v>
      </c>
      <c r="F146" s="19"/>
      <c r="G146" s="19"/>
      <c r="H146" s="19"/>
      <c r="I146" s="19"/>
      <c r="J146" s="19"/>
      <c r="K146" s="19"/>
      <c r="L146" s="19"/>
    </row>
    <row r="147" customFormat="false" ht="15" hidden="false" customHeight="false" outlineLevel="0" collapsed="false">
      <c r="A147" s="46" t="s">
        <v>18</v>
      </c>
      <c r="B147" s="47" t="n">
        <f aca="false">'Tab. 4_emission factors'!I29*'Tab. 3_Activity data'!D66</f>
        <v>10.796576</v>
      </c>
      <c r="C147" s="47" t="n">
        <v>0</v>
      </c>
      <c r="D147" s="47" t="n">
        <f aca="false">'Tab. 3_Activity data'!D66*'Tab. 4_emission factors'!K29</f>
        <v>11.0439323618588</v>
      </c>
      <c r="E147" s="47" t="n">
        <v>0</v>
      </c>
      <c r="F147" s="19"/>
      <c r="G147" s="19"/>
      <c r="H147" s="19"/>
      <c r="I147" s="19"/>
      <c r="J147" s="19"/>
      <c r="K147" s="19"/>
      <c r="L147" s="19"/>
    </row>
    <row r="148" customFormat="false" ht="15" hidden="false" customHeight="false" outlineLevel="0" collapsed="false">
      <c r="A148" s="46" t="s">
        <v>64</v>
      </c>
      <c r="B148" s="47" t="n">
        <f aca="false">'Tab. 4_emission factors'!I30*'Tab. 3_Activity data'!D67</f>
        <v>0.378164444444445</v>
      </c>
      <c r="C148" s="47" t="n">
        <v>0</v>
      </c>
      <c r="D148" s="47" t="n">
        <f aca="false">'Tab. 3_Activity data'!D67*'Tab. 4_emission factors'!K30</f>
        <v>0.381023833194444</v>
      </c>
      <c r="E148" s="47" t="n">
        <v>0</v>
      </c>
      <c r="F148" s="19"/>
      <c r="G148" s="19"/>
      <c r="H148" s="19"/>
      <c r="I148" s="19"/>
      <c r="J148" s="19"/>
      <c r="K148" s="19"/>
      <c r="L148" s="19"/>
    </row>
    <row r="149" customFormat="false" ht="15" hidden="false" customHeight="false" outlineLevel="0" collapsed="false">
      <c r="A149" s="55" t="s">
        <v>65</v>
      </c>
      <c r="B149" s="47" t="n">
        <f aca="false">'Tab. 4_emission factors'!I31*'Tab. 3_Activity data'!D68</f>
        <v>0</v>
      </c>
      <c r="C149" s="47" t="n">
        <f aca="false">'Tab. 3_Activity data'!E68*'Tab. 4_emission factors'!J31</f>
        <v>0</v>
      </c>
      <c r="D149" s="47" t="n">
        <f aca="false">'Tab. 3_Activity data'!D68*'Tab. 4_emission factors'!K31</f>
        <v>0</v>
      </c>
      <c r="E149" s="47" t="n">
        <f aca="false">'Tab. 3_Activity data'!E68*'Tab. 4_emission factors'!L31</f>
        <v>0</v>
      </c>
      <c r="F149" s="19"/>
      <c r="G149" s="19"/>
      <c r="H149" s="19"/>
      <c r="I149" s="19"/>
      <c r="J149" s="19"/>
      <c r="K149" s="19"/>
      <c r="L149" s="19"/>
    </row>
    <row r="150" customFormat="false" ht="15" hidden="false" customHeight="false" outlineLevel="0" collapsed="false">
      <c r="A150" s="25" t="s">
        <v>26</v>
      </c>
      <c r="B150" s="85"/>
      <c r="C150" s="85"/>
      <c r="D150" s="85"/>
      <c r="E150" s="85"/>
      <c r="F150" s="86"/>
      <c r="G150" s="86"/>
      <c r="H150" s="86"/>
      <c r="I150" s="86"/>
      <c r="J150" s="86"/>
      <c r="K150" s="86"/>
      <c r="L150" s="86"/>
    </row>
    <row r="151" customFormat="false" ht="15" hidden="false" customHeight="false" outlineLevel="0" collapsed="false">
      <c r="A151" s="65" t="s">
        <v>68</v>
      </c>
      <c r="C151" s="87"/>
      <c r="E151" s="87"/>
      <c r="G151" s="87"/>
    </row>
    <row r="152" customFormat="false" ht="15" hidden="false" customHeight="false" outlineLevel="0" collapsed="false">
      <c r="A152" s="65" t="s">
        <v>69</v>
      </c>
      <c r="C152" s="87"/>
    </row>
  </sheetData>
  <mergeCells count="19">
    <mergeCell ref="A1:C1"/>
    <mergeCell ref="B2:C2"/>
    <mergeCell ref="B3:C3"/>
    <mergeCell ref="A38:C38"/>
    <mergeCell ref="B39:C39"/>
    <mergeCell ref="B40:C40"/>
    <mergeCell ref="A75:E75"/>
    <mergeCell ref="B76:C76"/>
    <mergeCell ref="D76:E76"/>
    <mergeCell ref="A112:D112"/>
    <mergeCell ref="B113:C113"/>
    <mergeCell ref="B114:C114"/>
    <mergeCell ref="B115:C115"/>
    <mergeCell ref="B116:C116"/>
    <mergeCell ref="A119:E119"/>
    <mergeCell ref="B120:C120"/>
    <mergeCell ref="D120:E120"/>
    <mergeCell ref="B121:C121"/>
    <mergeCell ref="D121:E12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43"/>
  <sheetViews>
    <sheetView showFormulas="false" showGridLines="true" showRowColHeaders="true" showZeros="true" rightToLeft="false" tabSelected="false" showOutlineSymbols="true" defaultGridColor="true" view="normal" topLeftCell="A97" colorId="64" zoomScale="130" zoomScaleNormal="130" zoomScalePageLayoutView="100" workbookViewId="0">
      <selection pane="topLeft" activeCell="E79" activeCellId="0" sqref="E79"/>
    </sheetView>
  </sheetViews>
  <sheetFormatPr defaultColWidth="9.15625" defaultRowHeight="15" zeroHeight="false" outlineLevelRow="0" outlineLevelCol="0"/>
  <cols>
    <col collapsed="false" customWidth="true" hidden="false" outlineLevel="0" max="1" min="1" style="1" width="13.86"/>
    <col collapsed="false" customWidth="true" hidden="false" outlineLevel="0" max="5" min="2" style="1" width="25.71"/>
    <col collapsed="false" customWidth="false" hidden="false" outlineLevel="0" max="1024" min="6" style="1" width="9.14"/>
  </cols>
  <sheetData>
    <row r="1" customFormat="false" ht="36" hidden="false" customHeight="true" outlineLevel="0" collapsed="false">
      <c r="A1" s="5" t="s">
        <v>83</v>
      </c>
      <c r="B1" s="5"/>
      <c r="C1" s="5"/>
      <c r="D1" s="5"/>
      <c r="E1" s="5"/>
    </row>
    <row r="2" customFormat="false" ht="15" hidden="false" customHeight="false" outlineLevel="0" collapsed="false">
      <c r="A2" s="10"/>
      <c r="B2" s="66" t="s">
        <v>84</v>
      </c>
      <c r="C2" s="66"/>
      <c r="D2" s="66" t="s">
        <v>71</v>
      </c>
      <c r="E2" s="66"/>
      <c r="H2" s="2"/>
      <c r="J2" s="2"/>
    </row>
    <row r="3" customFormat="false" ht="15" hidden="false" customHeight="false" outlineLevel="0" collapsed="false">
      <c r="A3" s="37" t="s">
        <v>8</v>
      </c>
      <c r="B3" s="17" t="s">
        <v>85</v>
      </c>
      <c r="C3" s="17"/>
      <c r="D3" s="17" t="s">
        <v>85</v>
      </c>
      <c r="E3" s="17"/>
    </row>
    <row r="4" customFormat="false" ht="15" hidden="false" customHeight="false" outlineLevel="0" collapsed="false">
      <c r="A4" s="40"/>
      <c r="B4" s="41" t="s">
        <v>39</v>
      </c>
      <c r="C4" s="44" t="s">
        <v>29</v>
      </c>
      <c r="D4" s="41" t="s">
        <v>39</v>
      </c>
      <c r="E4" s="44" t="s">
        <v>29</v>
      </c>
    </row>
    <row r="5" customFormat="false" ht="18" hidden="false" customHeight="false" outlineLevel="0" collapsed="false">
      <c r="A5" s="1" t="s">
        <v>86</v>
      </c>
      <c r="B5" s="88" t="n">
        <v>237.505</v>
      </c>
      <c r="C5" s="88" t="n">
        <v>14397.921</v>
      </c>
      <c r="D5" s="89" t="n">
        <v>0.0084</v>
      </c>
      <c r="E5" s="89" t="n">
        <v>4.572646</v>
      </c>
    </row>
    <row r="6" customFormat="false" ht="18" hidden="false" customHeight="false" outlineLevel="0" collapsed="false">
      <c r="A6" s="1" t="s">
        <v>87</v>
      </c>
      <c r="B6" s="88" t="n">
        <v>359.684</v>
      </c>
      <c r="C6" s="88" t="n">
        <v>4824.086</v>
      </c>
      <c r="D6" s="89" t="n">
        <v>0</v>
      </c>
      <c r="E6" s="89" t="n">
        <v>0</v>
      </c>
    </row>
    <row r="7" customFormat="false" ht="18" hidden="false" customHeight="false" outlineLevel="0" collapsed="false">
      <c r="A7" s="1" t="s">
        <v>21</v>
      </c>
      <c r="B7" s="88" t="n">
        <v>39.595</v>
      </c>
      <c r="C7" s="90" t="n">
        <v>170.271</v>
      </c>
      <c r="D7" s="89" t="n">
        <v>0</v>
      </c>
      <c r="E7" s="89" t="n">
        <v>0.02994</v>
      </c>
    </row>
    <row r="8" customFormat="false" ht="18" hidden="false" customHeight="false" outlineLevel="0" collapsed="false">
      <c r="A8" s="1" t="s">
        <v>88</v>
      </c>
      <c r="B8" s="88" t="n">
        <v>204.647</v>
      </c>
      <c r="C8" s="88" t="n">
        <v>15823.638</v>
      </c>
      <c r="D8" s="89" t="n">
        <v>0</v>
      </c>
      <c r="E8" s="89" t="n">
        <v>16.711879</v>
      </c>
    </row>
    <row r="9" customFormat="false" ht="15" hidden="false" customHeight="false" outlineLevel="0" collapsed="false">
      <c r="A9" s="1" t="s">
        <v>48</v>
      </c>
      <c r="B9" s="91" t="n">
        <v>0</v>
      </c>
      <c r="C9" s="91" t="n">
        <v>34.862</v>
      </c>
      <c r="D9" s="89" t="n">
        <v>0</v>
      </c>
      <c r="E9" s="89" t="n">
        <v>0.001112</v>
      </c>
    </row>
    <row r="10" customFormat="false" ht="15" hidden="false" customHeight="false" outlineLevel="0" collapsed="false">
      <c r="A10" s="1" t="s">
        <v>49</v>
      </c>
      <c r="B10" s="88" t="n">
        <v>1.151</v>
      </c>
      <c r="C10" s="88" t="n">
        <v>169.221</v>
      </c>
      <c r="D10" s="89" t="n">
        <v>0</v>
      </c>
      <c r="E10" s="89" t="n">
        <v>1.920555</v>
      </c>
    </row>
    <row r="11" customFormat="false" ht="15" hidden="false" customHeight="false" outlineLevel="0" collapsed="false">
      <c r="A11" s="1" t="s">
        <v>89</v>
      </c>
      <c r="B11" s="88" t="n">
        <v>337</v>
      </c>
      <c r="C11" s="88" t="n">
        <v>68225</v>
      </c>
      <c r="D11" s="89" t="n">
        <v>0</v>
      </c>
      <c r="E11" s="89" t="n">
        <v>0</v>
      </c>
    </row>
    <row r="12" customFormat="false" ht="15" hidden="false" customHeight="false" outlineLevel="0" collapsed="false">
      <c r="A12" s="1" t="s">
        <v>17</v>
      </c>
      <c r="B12" s="88" t="n">
        <v>174.627</v>
      </c>
      <c r="C12" s="88" t="n">
        <v>164392.221</v>
      </c>
      <c r="D12" s="89" t="n">
        <v>0</v>
      </c>
      <c r="E12" s="89" t="n">
        <v>0.27295</v>
      </c>
      <c r="J12" s="92"/>
    </row>
    <row r="13" customFormat="false" ht="15" hidden="false" customHeight="false" outlineLevel="0" collapsed="false">
      <c r="A13" s="1" t="s">
        <v>50</v>
      </c>
      <c r="B13" s="91" t="n">
        <v>956.459</v>
      </c>
      <c r="C13" s="91" t="n">
        <v>27149.485</v>
      </c>
      <c r="D13" s="89" t="n">
        <v>0</v>
      </c>
      <c r="E13" s="89" t="n">
        <v>0</v>
      </c>
    </row>
    <row r="14" customFormat="false" ht="15" hidden="false" customHeight="false" outlineLevel="0" collapsed="false">
      <c r="A14" s="1" t="s">
        <v>20</v>
      </c>
      <c r="B14" s="91" t="s">
        <v>90</v>
      </c>
      <c r="C14" s="91" t="s">
        <v>90</v>
      </c>
      <c r="D14" s="89" t="n">
        <v>0</v>
      </c>
      <c r="E14" s="89" t="n">
        <v>0</v>
      </c>
    </row>
    <row r="15" customFormat="false" ht="18" hidden="false" customHeight="false" outlineLevel="0" collapsed="false">
      <c r="A15" s="1" t="s">
        <v>91</v>
      </c>
      <c r="B15" s="91" t="s">
        <v>44</v>
      </c>
      <c r="C15" s="91" t="n">
        <v>9223.061</v>
      </c>
      <c r="D15" s="89" t="n">
        <v>0</v>
      </c>
      <c r="E15" s="89" t="n">
        <v>60.869272</v>
      </c>
    </row>
    <row r="16" customFormat="false" ht="15" hidden="false" customHeight="false" outlineLevel="0" collapsed="false">
      <c r="A16" s="1" t="s">
        <v>52</v>
      </c>
      <c r="B16" s="91" t="n">
        <v>64.736</v>
      </c>
      <c r="C16" s="91" t="n">
        <v>187.423</v>
      </c>
      <c r="D16" s="89" t="n">
        <v>0</v>
      </c>
      <c r="E16" s="89" t="n">
        <v>0</v>
      </c>
    </row>
    <row r="17" customFormat="false" ht="15" hidden="false" customHeight="false" outlineLevel="0" collapsed="false">
      <c r="A17" s="1" t="s">
        <v>53</v>
      </c>
      <c r="B17" s="91" t="n">
        <v>35.829</v>
      </c>
      <c r="C17" s="91" t="n">
        <v>12730</v>
      </c>
      <c r="D17" s="89" t="n">
        <v>0</v>
      </c>
      <c r="E17" s="89" t="n">
        <v>0.002119</v>
      </c>
    </row>
    <row r="18" customFormat="false" ht="15" hidden="false" customHeight="false" outlineLevel="0" collapsed="false">
      <c r="A18" s="1" t="s">
        <v>54</v>
      </c>
      <c r="B18" s="88" t="n">
        <v>189.726</v>
      </c>
      <c r="C18" s="88" t="n">
        <v>1820.031</v>
      </c>
      <c r="D18" s="89" t="n">
        <v>0</v>
      </c>
      <c r="E18" s="93" t="n">
        <v>2.063711</v>
      </c>
    </row>
    <row r="19" customFormat="false" ht="15" hidden="false" customHeight="false" outlineLevel="0" collapsed="false">
      <c r="A19" s="1" t="s">
        <v>55</v>
      </c>
      <c r="B19" s="88" t="n">
        <v>41.729</v>
      </c>
      <c r="C19" s="88" t="n">
        <v>623.382</v>
      </c>
      <c r="D19" s="89" t="n">
        <v>0</v>
      </c>
      <c r="E19" s="89" t="n">
        <v>0.45588</v>
      </c>
    </row>
    <row r="20" customFormat="false" ht="15" hidden="false" customHeight="false" outlineLevel="0" collapsed="false">
      <c r="A20" s="1" t="s">
        <v>56</v>
      </c>
      <c r="B20" s="88" t="n">
        <v>9.603</v>
      </c>
      <c r="C20" s="88" t="n">
        <v>7.17</v>
      </c>
      <c r="D20" s="89" t="n">
        <v>0</v>
      </c>
      <c r="E20" s="89" t="n">
        <v>0</v>
      </c>
    </row>
    <row r="21" customFormat="false" ht="15" hidden="false" customHeight="false" outlineLevel="0" collapsed="false">
      <c r="A21" s="1" t="s">
        <v>57</v>
      </c>
      <c r="B21" s="88" t="n">
        <v>124.061</v>
      </c>
      <c r="C21" s="88" t="n">
        <v>4093.337</v>
      </c>
      <c r="D21" s="89" t="n">
        <v>0</v>
      </c>
      <c r="E21" s="89" t="n">
        <v>1.667882</v>
      </c>
    </row>
    <row r="22" customFormat="false" ht="15" hidden="false" customHeight="false" outlineLevel="0" collapsed="false">
      <c r="A22" s="1" t="s">
        <v>58</v>
      </c>
      <c r="B22" s="88" t="n">
        <v>754.737</v>
      </c>
      <c r="C22" s="88" t="n">
        <v>6004.417</v>
      </c>
      <c r="D22" s="89" t="n">
        <v>0</v>
      </c>
      <c r="E22" s="89" t="n">
        <v>0</v>
      </c>
    </row>
    <row r="23" customFormat="false" ht="15" hidden="false" customHeight="false" outlineLevel="0" collapsed="false">
      <c r="A23" s="1" t="s">
        <v>59</v>
      </c>
      <c r="B23" s="88" t="n">
        <v>40.317</v>
      </c>
      <c r="C23" s="88" t="n">
        <v>2317.047</v>
      </c>
      <c r="D23" s="89" t="n">
        <v>0</v>
      </c>
      <c r="E23" s="89" t="n">
        <v>0.230909</v>
      </c>
    </row>
    <row r="24" customFormat="false" ht="15" hidden="false" customHeight="false" outlineLevel="0" collapsed="false">
      <c r="A24" s="1" t="s">
        <v>60</v>
      </c>
      <c r="B24" s="88" t="n">
        <v>3.57</v>
      </c>
      <c r="C24" s="88" t="n">
        <v>148.274</v>
      </c>
      <c r="D24" s="89" t="n">
        <v>0</v>
      </c>
      <c r="E24" s="89" t="n">
        <v>1.397019</v>
      </c>
    </row>
    <row r="25" customFormat="false" ht="15" hidden="false" customHeight="false" outlineLevel="0" collapsed="false">
      <c r="A25" s="1" t="s">
        <v>92</v>
      </c>
      <c r="B25" s="88" t="s">
        <v>90</v>
      </c>
      <c r="C25" s="88" t="s">
        <v>90</v>
      </c>
      <c r="D25" s="89" t="n">
        <v>0.00097</v>
      </c>
      <c r="E25" s="89" t="n">
        <v>35.52455</v>
      </c>
    </row>
    <row r="26" customFormat="false" ht="15" hidden="false" customHeight="false" outlineLevel="0" collapsed="false">
      <c r="A26" s="1" t="s">
        <v>93</v>
      </c>
      <c r="B26" s="88" t="n">
        <v>24.825</v>
      </c>
      <c r="C26" s="88" t="n">
        <v>923.178</v>
      </c>
      <c r="D26" s="89" t="n">
        <v>0</v>
      </c>
      <c r="E26" s="89" t="n">
        <v>3.5E-005</v>
      </c>
    </row>
    <row r="27" customFormat="false" ht="15" hidden="false" customHeight="false" outlineLevel="0" collapsed="false">
      <c r="A27" s="1" t="s">
        <v>62</v>
      </c>
      <c r="B27" s="88" t="n">
        <v>111.153</v>
      </c>
      <c r="C27" s="88" t="n">
        <v>1919.353</v>
      </c>
      <c r="D27" s="89" t="n">
        <v>0.000945</v>
      </c>
      <c r="E27" s="93" t="n">
        <v>4.438235</v>
      </c>
    </row>
    <row r="28" customFormat="false" ht="15" hidden="false" customHeight="false" outlineLevel="0" collapsed="false">
      <c r="A28" s="1" t="s">
        <v>63</v>
      </c>
      <c r="B28" s="88" t="n">
        <v>4633.465</v>
      </c>
      <c r="C28" s="88" t="n">
        <v>2122.19915</v>
      </c>
      <c r="D28" s="89" t="n">
        <v>0.016772</v>
      </c>
      <c r="E28" s="89" t="n">
        <v>0</v>
      </c>
    </row>
    <row r="29" customFormat="false" ht="15" hidden="false" customHeight="false" outlineLevel="0" collapsed="false">
      <c r="A29" s="1" t="s">
        <v>18</v>
      </c>
      <c r="B29" s="88" t="n">
        <v>301.895</v>
      </c>
      <c r="C29" s="88" t="n">
        <v>570.002</v>
      </c>
      <c r="D29" s="89" t="n">
        <v>0.024123</v>
      </c>
      <c r="E29" s="89" t="n">
        <v>0.00014</v>
      </c>
    </row>
    <row r="30" customFormat="false" ht="15" hidden="false" customHeight="false" outlineLevel="0" collapsed="false">
      <c r="A30" s="1" t="s">
        <v>64</v>
      </c>
      <c r="B30" s="88" t="s">
        <v>90</v>
      </c>
      <c r="C30" s="88" t="s">
        <v>90</v>
      </c>
      <c r="D30" s="89" t="n">
        <v>0.027</v>
      </c>
      <c r="E30" s="89" t="n">
        <v>0</v>
      </c>
    </row>
    <row r="31" customFormat="false" ht="15" hidden="false" customHeight="false" outlineLevel="0" collapsed="false">
      <c r="A31" s="1" t="s">
        <v>65</v>
      </c>
      <c r="B31" s="88" t="s">
        <v>90</v>
      </c>
      <c r="C31" s="88" t="s">
        <v>90</v>
      </c>
      <c r="D31" s="89" t="n">
        <v>0</v>
      </c>
      <c r="E31" s="89" t="n">
        <v>4E-006</v>
      </c>
    </row>
    <row r="32" customFormat="false" ht="15" hidden="false" customHeight="false" outlineLevel="0" collapsed="false">
      <c r="A32" s="94" t="s">
        <v>94</v>
      </c>
      <c r="B32" s="94"/>
      <c r="C32" s="94"/>
      <c r="D32" s="94"/>
      <c r="E32" s="94"/>
    </row>
    <row r="33" customFormat="false" ht="15" hidden="false" customHeight="false" outlineLevel="0" collapsed="false">
      <c r="A33" s="65" t="s">
        <v>26</v>
      </c>
      <c r="B33" s="19"/>
      <c r="C33" s="19"/>
      <c r="D33" s="19"/>
      <c r="E33" s="19"/>
    </row>
    <row r="34" customFormat="false" ht="15" hidden="false" customHeight="false" outlineLevel="0" collapsed="false">
      <c r="A34" s="65" t="s">
        <v>68</v>
      </c>
      <c r="B34" s="19"/>
      <c r="C34" s="19"/>
      <c r="D34" s="19"/>
      <c r="E34" s="19"/>
    </row>
    <row r="35" customFormat="false" ht="15" hidden="false" customHeight="false" outlineLevel="0" collapsed="false">
      <c r="B35" s="19"/>
      <c r="C35" s="19"/>
      <c r="D35" s="19"/>
      <c r="E35" s="19"/>
    </row>
    <row r="36" customFormat="false" ht="15" hidden="false" customHeight="false" outlineLevel="0" collapsed="false">
      <c r="A36" s="19"/>
      <c r="B36" s="19"/>
      <c r="C36" s="19"/>
      <c r="D36" s="19"/>
      <c r="E36" s="19"/>
    </row>
    <row r="38" customFormat="false" ht="36" hidden="false" customHeight="true" outlineLevel="0" collapsed="false">
      <c r="A38" s="5" t="s">
        <v>95</v>
      </c>
      <c r="B38" s="5"/>
      <c r="C38" s="5"/>
      <c r="D38" s="5"/>
      <c r="E38" s="5"/>
    </row>
    <row r="39" customFormat="false" ht="15" hidden="false" customHeight="false" outlineLevel="0" collapsed="false">
      <c r="A39" s="10"/>
      <c r="B39" s="66" t="s">
        <v>96</v>
      </c>
      <c r="C39" s="66"/>
      <c r="D39" s="66" t="s">
        <v>97</v>
      </c>
      <c r="E39" s="66"/>
      <c r="F39" s="95"/>
    </row>
    <row r="40" customFormat="false" ht="15" hidden="false" customHeight="false" outlineLevel="0" collapsed="false">
      <c r="A40" s="37" t="s">
        <v>8</v>
      </c>
      <c r="B40" s="17" t="s">
        <v>85</v>
      </c>
      <c r="C40" s="17"/>
      <c r="D40" s="17" t="s">
        <v>85</v>
      </c>
      <c r="E40" s="17"/>
      <c r="F40" s="96" t="s">
        <v>98</v>
      </c>
    </row>
    <row r="41" customFormat="false" ht="15" hidden="false" customHeight="false" outlineLevel="0" collapsed="false">
      <c r="A41" s="40"/>
      <c r="B41" s="41" t="s">
        <v>39</v>
      </c>
      <c r="C41" s="44" t="s">
        <v>29</v>
      </c>
      <c r="D41" s="41" t="s">
        <v>39</v>
      </c>
      <c r="E41" s="44" t="s">
        <v>29</v>
      </c>
      <c r="F41" s="27"/>
    </row>
    <row r="42" customFormat="false" ht="18" hidden="false" customHeight="false" outlineLevel="0" collapsed="false">
      <c r="A42" s="1" t="s">
        <v>86</v>
      </c>
      <c r="B42" s="97" t="n">
        <f aca="false">D42</f>
        <v>0</v>
      </c>
      <c r="C42" s="97" t="n">
        <f aca="false">E42</f>
        <v>0.25</v>
      </c>
      <c r="D42" s="89" t="n">
        <v>0</v>
      </c>
      <c r="E42" s="89" t="n">
        <v>0.25</v>
      </c>
      <c r="F42" s="27"/>
      <c r="H42" s="89"/>
    </row>
    <row r="43" customFormat="false" ht="18" hidden="false" customHeight="false" outlineLevel="0" collapsed="false">
      <c r="A43" s="1" t="s">
        <v>87</v>
      </c>
      <c r="B43" s="97" t="n">
        <f aca="false">D43</f>
        <v>0</v>
      </c>
      <c r="C43" s="97" t="n">
        <f aca="false">E43</f>
        <v>0.2</v>
      </c>
      <c r="D43" s="89" t="n">
        <v>0</v>
      </c>
      <c r="E43" s="89" t="n">
        <v>0.2</v>
      </c>
      <c r="F43" s="27"/>
      <c r="H43" s="89"/>
    </row>
    <row r="44" customFormat="false" ht="18" hidden="false" customHeight="false" outlineLevel="0" collapsed="false">
      <c r="A44" s="1" t="s">
        <v>21</v>
      </c>
      <c r="B44" s="97" t="n">
        <f aca="false">D44</f>
        <v>0</v>
      </c>
      <c r="C44" s="97" t="n">
        <f aca="false">E44</f>
        <v>0.2</v>
      </c>
      <c r="D44" s="89" t="n">
        <v>0</v>
      </c>
      <c r="E44" s="89" t="n">
        <v>0.2</v>
      </c>
      <c r="F44" s="27"/>
      <c r="H44" s="89"/>
    </row>
    <row r="45" customFormat="false" ht="18" hidden="false" customHeight="false" outlineLevel="0" collapsed="false">
      <c r="A45" s="1" t="s">
        <v>88</v>
      </c>
      <c r="B45" s="97" t="n">
        <f aca="false">D45</f>
        <v>0</v>
      </c>
      <c r="C45" s="97" t="n">
        <f aca="false">E45</f>
        <v>0.279</v>
      </c>
      <c r="D45" s="89" t="n">
        <v>0</v>
      </c>
      <c r="E45" s="89" t="n">
        <f aca="false">0.3-0.021</f>
        <v>0.279</v>
      </c>
      <c r="F45" s="27"/>
      <c r="H45" s="89"/>
    </row>
    <row r="46" customFormat="false" ht="15" hidden="false" customHeight="false" outlineLevel="0" collapsed="false">
      <c r="A46" s="1" t="s">
        <v>48</v>
      </c>
      <c r="B46" s="97" t="n">
        <f aca="false">D46</f>
        <v>0</v>
      </c>
      <c r="C46" s="97" t="n">
        <f aca="false">E46</f>
        <v>0.9989</v>
      </c>
      <c r="D46" s="89" t="n">
        <v>0</v>
      </c>
      <c r="E46" s="89" t="n">
        <f aca="false">1-0.0011</f>
        <v>0.9989</v>
      </c>
      <c r="F46" s="27"/>
      <c r="H46" s="89"/>
    </row>
    <row r="47" customFormat="false" ht="15" hidden="false" customHeight="false" outlineLevel="0" collapsed="false">
      <c r="A47" s="1" t="s">
        <v>49</v>
      </c>
      <c r="B47" s="97" t="n">
        <f aca="false">D47</f>
        <v>0</v>
      </c>
      <c r="C47" s="97" t="n">
        <f aca="false">E47</f>
        <v>0.0760000000000001</v>
      </c>
      <c r="D47" s="89" t="n">
        <v>0</v>
      </c>
      <c r="E47" s="89" t="n">
        <f aca="false">2-1.924</f>
        <v>0.0760000000000001</v>
      </c>
      <c r="F47" s="27"/>
      <c r="H47" s="89"/>
    </row>
    <row r="48" customFormat="false" ht="15" hidden="false" customHeight="false" outlineLevel="0" collapsed="false">
      <c r="A48" s="1" t="s">
        <v>89</v>
      </c>
      <c r="B48" s="97" t="n">
        <f aca="false">D48</f>
        <v>0</v>
      </c>
      <c r="C48" s="97" t="n">
        <f aca="false">E48</f>
        <v>5</v>
      </c>
      <c r="D48" s="89" t="n">
        <v>0</v>
      </c>
      <c r="E48" s="89" t="n">
        <v>5</v>
      </c>
      <c r="F48" s="27"/>
      <c r="H48" s="89"/>
    </row>
    <row r="49" customFormat="false" ht="15" hidden="false" customHeight="false" outlineLevel="0" collapsed="false">
      <c r="A49" s="1" t="s">
        <v>17</v>
      </c>
      <c r="B49" s="97" t="n">
        <f aca="false">D49</f>
        <v>0</v>
      </c>
      <c r="C49" s="97" t="n">
        <f aca="false">E49</f>
        <v>17.227</v>
      </c>
      <c r="D49" s="89" t="n">
        <v>0</v>
      </c>
      <c r="E49" s="89" t="n">
        <f aca="false">10-0.27+7.5-0.003</f>
        <v>17.227</v>
      </c>
      <c r="F49" s="27"/>
      <c r="H49" s="89"/>
    </row>
    <row r="50" customFormat="false" ht="15" hidden="false" customHeight="false" outlineLevel="0" collapsed="false">
      <c r="A50" s="1" t="s">
        <v>50</v>
      </c>
      <c r="B50" s="97" t="n">
        <f aca="false">D50</f>
        <v>0</v>
      </c>
      <c r="C50" s="97" t="n">
        <f aca="false">E50</f>
        <v>0</v>
      </c>
      <c r="D50" s="89" t="n">
        <v>0</v>
      </c>
      <c r="E50" s="89" t="n">
        <v>0</v>
      </c>
      <c r="F50" s="27"/>
      <c r="H50" s="89"/>
    </row>
    <row r="51" customFormat="false" ht="15" hidden="false" customHeight="false" outlineLevel="0" collapsed="false">
      <c r="A51" s="1" t="s">
        <v>20</v>
      </c>
      <c r="B51" s="97" t="n">
        <f aca="false">D51</f>
        <v>0</v>
      </c>
      <c r="C51" s="97" t="n">
        <f aca="false">E51</f>
        <v>8</v>
      </c>
      <c r="D51" s="89" t="n">
        <v>0</v>
      </c>
      <c r="E51" s="89" t="n">
        <v>8</v>
      </c>
      <c r="F51" s="27"/>
      <c r="H51" s="89"/>
    </row>
    <row r="52" customFormat="false" ht="18" hidden="false" customHeight="false" outlineLevel="0" collapsed="false">
      <c r="A52" s="1" t="s">
        <v>91</v>
      </c>
      <c r="B52" s="97" t="n">
        <f aca="false">D52</f>
        <v>0</v>
      </c>
      <c r="C52" s="97" t="n">
        <f aca="false">E52</f>
        <v>0</v>
      </c>
      <c r="D52" s="89" t="n">
        <v>0</v>
      </c>
      <c r="E52" s="89" t="n">
        <v>0</v>
      </c>
      <c r="F52" s="27"/>
      <c r="H52" s="89"/>
    </row>
    <row r="53" customFormat="false" ht="15" hidden="false" customHeight="false" outlineLevel="0" collapsed="false">
      <c r="A53" s="1" t="s">
        <v>52</v>
      </c>
      <c r="B53" s="97" t="n">
        <f aca="false">D53</f>
        <v>0</v>
      </c>
      <c r="C53" s="97" t="n">
        <f aca="false">E53</f>
        <v>0.1</v>
      </c>
      <c r="D53" s="89" t="n">
        <v>0</v>
      </c>
      <c r="E53" s="89" t="n">
        <v>0.1</v>
      </c>
      <c r="F53" s="27"/>
      <c r="H53" s="89"/>
    </row>
    <row r="54" customFormat="false" ht="15" hidden="false" customHeight="false" outlineLevel="0" collapsed="false">
      <c r="A54" s="1" t="s">
        <v>53</v>
      </c>
      <c r="B54" s="97" t="n">
        <f aca="false">D54</f>
        <v>0</v>
      </c>
      <c r="C54" s="97" t="n">
        <f aca="false">E54</f>
        <v>9.499</v>
      </c>
      <c r="D54" s="89" t="n">
        <v>0</v>
      </c>
      <c r="E54" s="89" t="n">
        <f aca="false">9.5-0.001</f>
        <v>9.499</v>
      </c>
      <c r="F54" s="27"/>
      <c r="H54" s="89"/>
    </row>
    <row r="55" customFormat="false" ht="15" hidden="false" customHeight="false" outlineLevel="0" collapsed="false">
      <c r="A55" s="1" t="s">
        <v>54</v>
      </c>
      <c r="B55" s="97" t="n">
        <f aca="false">D55</f>
        <v>0</v>
      </c>
      <c r="C55" s="97" t="n">
        <f aca="false">E55</f>
        <v>1.5887</v>
      </c>
      <c r="D55" s="89" t="n">
        <v>0</v>
      </c>
      <c r="E55" s="89" t="n">
        <f aca="false">3.4-1.955+0.15-0.0063</f>
        <v>1.5887</v>
      </c>
      <c r="F55" s="27"/>
      <c r="H55" s="89"/>
    </row>
    <row r="56" customFormat="false" ht="15" hidden="false" customHeight="false" outlineLevel="0" collapsed="false">
      <c r="A56" s="1" t="s">
        <v>55</v>
      </c>
      <c r="B56" s="97" t="n">
        <f aca="false">D56</f>
        <v>0</v>
      </c>
      <c r="C56" s="97" t="n">
        <f aca="false">E56</f>
        <v>0</v>
      </c>
      <c r="D56" s="89" t="n">
        <v>0</v>
      </c>
      <c r="E56" s="89" t="n">
        <v>0</v>
      </c>
      <c r="F56" s="27"/>
      <c r="H56" s="89"/>
    </row>
    <row r="57" customFormat="false" ht="15" hidden="false" customHeight="false" outlineLevel="0" collapsed="false">
      <c r="A57" s="1" t="s">
        <v>56</v>
      </c>
      <c r="B57" s="97" t="n">
        <f aca="false">D57</f>
        <v>0</v>
      </c>
      <c r="C57" s="97" t="n">
        <f aca="false">E57</f>
        <v>1.5</v>
      </c>
      <c r="D57" s="89" t="n">
        <v>0</v>
      </c>
      <c r="E57" s="89" t="n">
        <v>1.5</v>
      </c>
      <c r="F57" s="98" t="s">
        <v>99</v>
      </c>
      <c r="H57" s="89"/>
    </row>
    <row r="58" customFormat="false" ht="15" hidden="false" customHeight="false" outlineLevel="0" collapsed="false">
      <c r="A58" s="1" t="s">
        <v>57</v>
      </c>
      <c r="B58" s="97" t="n">
        <f aca="false">D58</f>
        <v>0</v>
      </c>
      <c r="C58" s="97" t="n">
        <f aca="false">E58</f>
        <v>0</v>
      </c>
      <c r="D58" s="89" t="n">
        <v>0</v>
      </c>
      <c r="E58" s="89" t="n">
        <v>0</v>
      </c>
      <c r="F58" s="98"/>
      <c r="H58" s="89"/>
    </row>
    <row r="59" customFormat="false" ht="15" hidden="false" customHeight="false" outlineLevel="0" collapsed="false">
      <c r="A59" s="1" t="s">
        <v>58</v>
      </c>
      <c r="B59" s="97" t="n">
        <f aca="false">D59</f>
        <v>0</v>
      </c>
      <c r="C59" s="97" t="n">
        <f aca="false">E59</f>
        <v>0.68</v>
      </c>
      <c r="D59" s="89" t="n">
        <v>0</v>
      </c>
      <c r="E59" s="89" t="n">
        <v>0.68</v>
      </c>
      <c r="F59" s="98"/>
      <c r="H59" s="89"/>
    </row>
    <row r="60" customFormat="false" ht="15" hidden="false" customHeight="false" outlineLevel="0" collapsed="false">
      <c r="A60" s="1" t="s">
        <v>59</v>
      </c>
      <c r="B60" s="97" t="n">
        <f aca="false">D60</f>
        <v>0</v>
      </c>
      <c r="C60" s="97" t="n">
        <f aca="false">E60</f>
        <v>0.458</v>
      </c>
      <c r="D60" s="89" t="n">
        <v>0</v>
      </c>
      <c r="E60" s="89" t="n">
        <f aca="false">0.5-0.042</f>
        <v>0.458</v>
      </c>
      <c r="F60" s="98"/>
      <c r="H60" s="89"/>
    </row>
    <row r="61" customFormat="false" ht="15" hidden="false" customHeight="false" outlineLevel="0" collapsed="false">
      <c r="A61" s="1" t="s">
        <v>60</v>
      </c>
      <c r="B61" s="97" t="n">
        <f aca="false">D61</f>
        <v>0</v>
      </c>
      <c r="C61" s="97" t="n">
        <f aca="false">E61</f>
        <v>0.695</v>
      </c>
      <c r="D61" s="89" t="n">
        <v>0</v>
      </c>
      <c r="E61" s="89" t="n">
        <f aca="false">0.09-0.04+2-1.355</f>
        <v>0.695</v>
      </c>
      <c r="F61" s="98"/>
      <c r="H61" s="89"/>
    </row>
    <row r="62" customFormat="false" ht="18" hidden="false" customHeight="false" outlineLevel="0" collapsed="false">
      <c r="A62" s="1" t="s">
        <v>100</v>
      </c>
      <c r="B62" s="97" t="n">
        <f aca="false">D62</f>
        <v>0</v>
      </c>
      <c r="C62" s="97" t="n">
        <f aca="false">E62</f>
        <v>0.3147</v>
      </c>
      <c r="D62" s="89" t="n">
        <v>0</v>
      </c>
      <c r="E62" s="89" t="n">
        <f aca="false">0.175+0.18-0.0403</f>
        <v>0.3147</v>
      </c>
      <c r="F62" s="98" t="s">
        <v>101</v>
      </c>
      <c r="H62" s="89"/>
    </row>
    <row r="63" customFormat="false" ht="15" hidden="false" customHeight="false" outlineLevel="0" collapsed="false">
      <c r="A63" s="1" t="s">
        <v>93</v>
      </c>
      <c r="B63" s="97" t="n">
        <f aca="false">D63</f>
        <v>0</v>
      </c>
      <c r="C63" s="97" t="n">
        <f aca="false">E63</f>
        <v>0.45</v>
      </c>
      <c r="D63" s="89" t="n">
        <v>0</v>
      </c>
      <c r="E63" s="89" t="n">
        <f aca="false">0.15+0.3</f>
        <v>0.45</v>
      </c>
      <c r="F63" s="27"/>
      <c r="H63" s="89"/>
    </row>
    <row r="64" customFormat="false" ht="15" hidden="false" customHeight="false" outlineLevel="0" collapsed="false">
      <c r="A64" s="1" t="s">
        <v>62</v>
      </c>
      <c r="B64" s="97" t="n">
        <f aca="false">D64</f>
        <v>0</v>
      </c>
      <c r="C64" s="97" t="n">
        <f aca="false">E64</f>
        <v>0.31</v>
      </c>
      <c r="D64" s="89" t="n">
        <v>0</v>
      </c>
      <c r="E64" s="89" t="n">
        <f aca="false">3.5-3.19</f>
        <v>0.31</v>
      </c>
      <c r="F64" s="27"/>
      <c r="H64" s="89"/>
    </row>
    <row r="65" customFormat="false" ht="15" hidden="false" customHeight="false" outlineLevel="0" collapsed="false">
      <c r="A65" s="1" t="s">
        <v>63</v>
      </c>
      <c r="B65" s="97" t="n">
        <f aca="false">D65</f>
        <v>0</v>
      </c>
      <c r="C65" s="97" t="n">
        <f aca="false">E65</f>
        <v>0</v>
      </c>
      <c r="D65" s="89" t="n">
        <v>0</v>
      </c>
      <c r="E65" s="89" t="n">
        <v>0</v>
      </c>
      <c r="F65" s="27"/>
      <c r="H65" s="89"/>
    </row>
    <row r="66" customFormat="false" ht="15" hidden="false" customHeight="false" outlineLevel="0" collapsed="false">
      <c r="A66" s="1" t="s">
        <v>18</v>
      </c>
      <c r="B66" s="97" t="n">
        <f aca="false">D66</f>
        <v>1.92796</v>
      </c>
      <c r="C66" s="97" t="n">
        <f aca="false">E66</f>
        <v>0</v>
      </c>
      <c r="D66" s="89" t="n">
        <f aca="false">0.99+0.96096-0.023</f>
        <v>1.92796</v>
      </c>
      <c r="E66" s="89" t="n">
        <v>0</v>
      </c>
      <c r="F66" s="27"/>
      <c r="H66" s="89"/>
    </row>
    <row r="67" customFormat="false" ht="15" hidden="false" customHeight="false" outlineLevel="0" collapsed="false">
      <c r="A67" s="1" t="s">
        <v>102</v>
      </c>
      <c r="B67" s="97" t="n">
        <f aca="false">D67</f>
        <v>0.023</v>
      </c>
      <c r="C67" s="97" t="n">
        <f aca="false">E67</f>
        <v>0</v>
      </c>
      <c r="D67" s="89" t="n">
        <f aca="false">0.05-0.027</f>
        <v>0.023</v>
      </c>
      <c r="E67" s="89" t="n">
        <v>0</v>
      </c>
      <c r="F67" s="27"/>
      <c r="H67" s="89"/>
    </row>
    <row r="68" customFormat="false" ht="15" hidden="false" customHeight="false" outlineLevel="0" collapsed="false">
      <c r="A68" s="1" t="s">
        <v>65</v>
      </c>
      <c r="B68" s="97" t="n">
        <f aca="false">D68</f>
        <v>0</v>
      </c>
      <c r="C68" s="97" t="n">
        <f aca="false">E68</f>
        <v>0</v>
      </c>
      <c r="D68" s="89" t="n">
        <v>0</v>
      </c>
      <c r="E68" s="89" t="n">
        <v>0</v>
      </c>
      <c r="F68" s="99"/>
      <c r="H68" s="89"/>
    </row>
    <row r="69" customFormat="false" ht="15" hidden="false" customHeight="false" outlineLevel="0" collapsed="false">
      <c r="A69" s="94" t="s">
        <v>103</v>
      </c>
      <c r="B69" s="94"/>
      <c r="C69" s="94"/>
      <c r="D69" s="94"/>
      <c r="E69" s="94"/>
    </row>
    <row r="70" customFormat="false" ht="15" hidden="false" customHeight="false" outlineLevel="0" collapsed="false">
      <c r="A70" s="65" t="s">
        <v>26</v>
      </c>
      <c r="B70" s="19"/>
      <c r="C70" s="19"/>
      <c r="D70" s="19"/>
      <c r="E70" s="19"/>
    </row>
    <row r="71" customFormat="false" ht="15" hidden="false" customHeight="false" outlineLevel="0" collapsed="false">
      <c r="A71" s="65" t="s">
        <v>68</v>
      </c>
      <c r="B71" s="19"/>
      <c r="C71" s="19"/>
      <c r="D71" s="19"/>
      <c r="E71" s="19"/>
    </row>
    <row r="72" customFormat="false" ht="15" hidden="false" customHeight="false" outlineLevel="0" collapsed="false">
      <c r="A72" s="65" t="s">
        <v>69</v>
      </c>
    </row>
    <row r="75" customFormat="false" ht="36" hidden="false" customHeight="true" outlineLevel="0" collapsed="false">
      <c r="A75" s="5" t="s">
        <v>104</v>
      </c>
      <c r="B75" s="5"/>
      <c r="C75" s="5"/>
      <c r="D75" s="5"/>
      <c r="E75" s="5"/>
    </row>
    <row r="76" customFormat="false" ht="15" hidden="false" customHeight="false" outlineLevel="0" collapsed="false">
      <c r="A76" s="10"/>
      <c r="B76" s="66" t="s">
        <v>105</v>
      </c>
      <c r="C76" s="66"/>
      <c r="D76" s="66" t="s">
        <v>106</v>
      </c>
      <c r="E76" s="66"/>
    </row>
    <row r="77" customFormat="false" ht="15" hidden="false" customHeight="false" outlineLevel="0" collapsed="false">
      <c r="A77" s="37" t="s">
        <v>8</v>
      </c>
      <c r="B77" s="17" t="s">
        <v>85</v>
      </c>
      <c r="C77" s="17"/>
      <c r="D77" s="17" t="s">
        <v>85</v>
      </c>
      <c r="E77" s="17"/>
    </row>
    <row r="78" customFormat="false" ht="15" hidden="false" customHeight="false" outlineLevel="0" collapsed="false">
      <c r="A78" s="40"/>
      <c r="B78" s="41" t="s">
        <v>39</v>
      </c>
      <c r="C78" s="44" t="s">
        <v>29</v>
      </c>
      <c r="D78" s="41" t="s">
        <v>39</v>
      </c>
      <c r="E78" s="44" t="s">
        <v>29</v>
      </c>
    </row>
    <row r="79" customFormat="false" ht="18" hidden="false" customHeight="false" outlineLevel="0" collapsed="false">
      <c r="A79" s="1" t="s">
        <v>86</v>
      </c>
      <c r="B79" s="97" t="n">
        <f aca="false">B5+B42</f>
        <v>237.505</v>
      </c>
      <c r="C79" s="97" t="n">
        <f aca="false">C5+C42</f>
        <v>14398.171</v>
      </c>
      <c r="D79" s="100" t="n">
        <f aca="false">D5+D42</f>
        <v>0.0084</v>
      </c>
      <c r="E79" s="100" t="n">
        <f aca="false">E5+E42</f>
        <v>4.822646</v>
      </c>
    </row>
    <row r="80" customFormat="false" ht="18" hidden="false" customHeight="false" outlineLevel="0" collapsed="false">
      <c r="A80" s="1" t="s">
        <v>87</v>
      </c>
      <c r="B80" s="97" t="n">
        <f aca="false">B6+B43</f>
        <v>359.684</v>
      </c>
      <c r="C80" s="97" t="n">
        <f aca="false">C6+C43</f>
        <v>4824.286</v>
      </c>
      <c r="D80" s="100" t="n">
        <f aca="false">D6+D43</f>
        <v>0</v>
      </c>
      <c r="E80" s="100" t="n">
        <f aca="false">E6+E43</f>
        <v>0.2</v>
      </c>
    </row>
    <row r="81" customFormat="false" ht="18" hidden="false" customHeight="false" outlineLevel="0" collapsed="false">
      <c r="A81" s="1" t="s">
        <v>21</v>
      </c>
      <c r="B81" s="97" t="n">
        <f aca="false">B7+B44</f>
        <v>39.595</v>
      </c>
      <c r="C81" s="97" t="n">
        <f aca="false">C7+C44</f>
        <v>170.471</v>
      </c>
      <c r="D81" s="100" t="n">
        <f aca="false">D7+D44</f>
        <v>0</v>
      </c>
      <c r="E81" s="100" t="n">
        <f aca="false">E7+E44</f>
        <v>0.22994</v>
      </c>
    </row>
    <row r="82" customFormat="false" ht="18" hidden="false" customHeight="false" outlineLevel="0" collapsed="false">
      <c r="A82" s="1" t="s">
        <v>88</v>
      </c>
      <c r="B82" s="97" t="n">
        <f aca="false">B8+B45</f>
        <v>204.647</v>
      </c>
      <c r="C82" s="97" t="n">
        <f aca="false">C8+C45</f>
        <v>15823.917</v>
      </c>
      <c r="D82" s="100" t="n">
        <f aca="false">D8+D45</f>
        <v>0</v>
      </c>
      <c r="E82" s="100" t="n">
        <f aca="false">E8+E45</f>
        <v>16.990879</v>
      </c>
    </row>
    <row r="83" customFormat="false" ht="15" hidden="false" customHeight="false" outlineLevel="0" collapsed="false">
      <c r="A83" s="1" t="s">
        <v>48</v>
      </c>
      <c r="B83" s="97" t="n">
        <f aca="false">B9+B46</f>
        <v>0</v>
      </c>
      <c r="C83" s="97" t="n">
        <f aca="false">C9+C46</f>
        <v>35.8609</v>
      </c>
      <c r="D83" s="100" t="n">
        <f aca="false">D9+D46</f>
        <v>0</v>
      </c>
      <c r="E83" s="100" t="n">
        <f aca="false">E9+E46</f>
        <v>1.000012</v>
      </c>
    </row>
    <row r="84" customFormat="false" ht="15" hidden="false" customHeight="false" outlineLevel="0" collapsed="false">
      <c r="A84" s="1" t="s">
        <v>49</v>
      </c>
      <c r="B84" s="97" t="n">
        <f aca="false">B10+B47</f>
        <v>1.151</v>
      </c>
      <c r="C84" s="97" t="n">
        <f aca="false">C10+C47</f>
        <v>169.297</v>
      </c>
      <c r="D84" s="100" t="n">
        <f aca="false">D10+D47</f>
        <v>0</v>
      </c>
      <c r="E84" s="100" t="n">
        <f aca="false">E10+E47</f>
        <v>1.996555</v>
      </c>
    </row>
    <row r="85" customFormat="false" ht="15" hidden="false" customHeight="false" outlineLevel="0" collapsed="false">
      <c r="A85" s="1" t="s">
        <v>89</v>
      </c>
      <c r="B85" s="97" t="n">
        <f aca="false">B11+B48</f>
        <v>337</v>
      </c>
      <c r="C85" s="97" t="n">
        <f aca="false">C11+C48</f>
        <v>68230</v>
      </c>
      <c r="D85" s="100" t="n">
        <f aca="false">D11+D48</f>
        <v>0</v>
      </c>
      <c r="E85" s="100" t="n">
        <f aca="false">E11+E48</f>
        <v>5</v>
      </c>
    </row>
    <row r="86" customFormat="false" ht="15" hidden="false" customHeight="false" outlineLevel="0" collapsed="false">
      <c r="A86" s="1" t="s">
        <v>17</v>
      </c>
      <c r="B86" s="97" t="n">
        <f aca="false">B12+B49</f>
        <v>174.627</v>
      </c>
      <c r="C86" s="97" t="n">
        <f aca="false">C12+C49</f>
        <v>164409.448</v>
      </c>
      <c r="D86" s="100" t="n">
        <f aca="false">D12+D49</f>
        <v>0</v>
      </c>
      <c r="E86" s="100" t="n">
        <f aca="false">E12+E49</f>
        <v>17.49995</v>
      </c>
    </row>
    <row r="87" customFormat="false" ht="15" hidden="false" customHeight="false" outlineLevel="0" collapsed="false">
      <c r="A87" s="1" t="s">
        <v>50</v>
      </c>
      <c r="B87" s="97" t="n">
        <f aca="false">B13+B50</f>
        <v>956.459</v>
      </c>
      <c r="C87" s="97" t="n">
        <f aca="false">C13+C50</f>
        <v>27149.485</v>
      </c>
      <c r="D87" s="100" t="n">
        <f aca="false">D13+D50</f>
        <v>0</v>
      </c>
      <c r="E87" s="100" t="n">
        <f aca="false">E13+E50</f>
        <v>0</v>
      </c>
    </row>
    <row r="88" customFormat="false" ht="15" hidden="false" customHeight="false" outlineLevel="0" collapsed="false">
      <c r="A88" s="1" t="s">
        <v>20</v>
      </c>
      <c r="B88" s="97" t="s">
        <v>90</v>
      </c>
      <c r="C88" s="97" t="s">
        <v>90</v>
      </c>
      <c r="D88" s="100" t="n">
        <f aca="false">D14+D51</f>
        <v>0</v>
      </c>
      <c r="E88" s="100" t="n">
        <f aca="false">E14+E51</f>
        <v>8</v>
      </c>
    </row>
    <row r="89" customFormat="false" ht="18" hidden="false" customHeight="false" outlineLevel="0" collapsed="false">
      <c r="A89" s="1" t="s">
        <v>91</v>
      </c>
      <c r="B89" s="97" t="n">
        <v>0</v>
      </c>
      <c r="C89" s="97" t="n">
        <f aca="false">C15+C52</f>
        <v>9223.061</v>
      </c>
      <c r="D89" s="100" t="n">
        <f aca="false">D15+D52</f>
        <v>0</v>
      </c>
      <c r="E89" s="100" t="n">
        <f aca="false">E15+E52</f>
        <v>60.869272</v>
      </c>
    </row>
    <row r="90" customFormat="false" ht="15" hidden="false" customHeight="false" outlineLevel="0" collapsed="false">
      <c r="A90" s="1" t="s">
        <v>52</v>
      </c>
      <c r="B90" s="97" t="n">
        <f aca="false">B16+B53</f>
        <v>64.736</v>
      </c>
      <c r="C90" s="97" t="n">
        <f aca="false">C16+C53</f>
        <v>187.523</v>
      </c>
      <c r="D90" s="100" t="n">
        <f aca="false">D16+D53</f>
        <v>0</v>
      </c>
      <c r="E90" s="100" t="n">
        <f aca="false">E16+E53</f>
        <v>0.1</v>
      </c>
    </row>
    <row r="91" customFormat="false" ht="15" hidden="false" customHeight="false" outlineLevel="0" collapsed="false">
      <c r="A91" s="1" t="s">
        <v>53</v>
      </c>
      <c r="B91" s="97" t="n">
        <f aca="false">B17+B54</f>
        <v>35.829</v>
      </c>
      <c r="C91" s="97" t="n">
        <f aca="false">C17+C54</f>
        <v>12739.499</v>
      </c>
      <c r="D91" s="100" t="n">
        <f aca="false">D17+D54</f>
        <v>0</v>
      </c>
      <c r="E91" s="100" t="n">
        <f aca="false">E17+E54</f>
        <v>9.501119</v>
      </c>
    </row>
    <row r="92" customFormat="false" ht="15" hidden="false" customHeight="false" outlineLevel="0" collapsed="false">
      <c r="A92" s="1" t="s">
        <v>54</v>
      </c>
      <c r="B92" s="97" t="n">
        <f aca="false">B18+B55</f>
        <v>189.726</v>
      </c>
      <c r="C92" s="97" t="n">
        <f aca="false">C18+C55</f>
        <v>1821.6197</v>
      </c>
      <c r="D92" s="100" t="n">
        <f aca="false">D18+D55</f>
        <v>0</v>
      </c>
      <c r="E92" s="100" t="n">
        <f aca="false">E18+E55</f>
        <v>3.652411</v>
      </c>
    </row>
    <row r="93" customFormat="false" ht="15" hidden="false" customHeight="false" outlineLevel="0" collapsed="false">
      <c r="A93" s="1" t="s">
        <v>55</v>
      </c>
      <c r="B93" s="97" t="n">
        <f aca="false">B19+B56</f>
        <v>41.729</v>
      </c>
      <c r="C93" s="97" t="n">
        <f aca="false">C19+C56</f>
        <v>623.382</v>
      </c>
      <c r="D93" s="100" t="n">
        <f aca="false">D19+D56</f>
        <v>0</v>
      </c>
      <c r="E93" s="100" t="n">
        <f aca="false">E19+E56</f>
        <v>0.45588</v>
      </c>
    </row>
    <row r="94" customFormat="false" ht="15" hidden="false" customHeight="false" outlineLevel="0" collapsed="false">
      <c r="A94" s="1" t="s">
        <v>56</v>
      </c>
      <c r="B94" s="97" t="n">
        <f aca="false">B20+B57</f>
        <v>9.603</v>
      </c>
      <c r="C94" s="97" t="n">
        <f aca="false">C20+C57</f>
        <v>8.67</v>
      </c>
      <c r="D94" s="100" t="n">
        <f aca="false">D20+D57</f>
        <v>0</v>
      </c>
      <c r="E94" s="100" t="n">
        <f aca="false">E20+E57</f>
        <v>1.5</v>
      </c>
    </row>
    <row r="95" customFormat="false" ht="15" hidden="false" customHeight="false" outlineLevel="0" collapsed="false">
      <c r="A95" s="1" t="s">
        <v>57</v>
      </c>
      <c r="B95" s="97" t="n">
        <f aca="false">B21+B58</f>
        <v>124.061</v>
      </c>
      <c r="C95" s="97" t="n">
        <f aca="false">C21+C58</f>
        <v>4093.337</v>
      </c>
      <c r="D95" s="100" t="n">
        <f aca="false">D21+D58</f>
        <v>0</v>
      </c>
      <c r="E95" s="100" t="n">
        <f aca="false">E21+E58</f>
        <v>1.667882</v>
      </c>
    </row>
    <row r="96" customFormat="false" ht="15" hidden="false" customHeight="false" outlineLevel="0" collapsed="false">
      <c r="A96" s="1" t="s">
        <v>58</v>
      </c>
      <c r="B96" s="97" t="n">
        <f aca="false">B22+B59</f>
        <v>754.737</v>
      </c>
      <c r="C96" s="97" t="n">
        <f aca="false">C22+C59</f>
        <v>6005.097</v>
      </c>
      <c r="D96" s="100" t="n">
        <f aca="false">D22+D59</f>
        <v>0</v>
      </c>
      <c r="E96" s="100" t="n">
        <f aca="false">E22+E59</f>
        <v>0.68</v>
      </c>
    </row>
    <row r="97" customFormat="false" ht="15" hidden="false" customHeight="false" outlineLevel="0" collapsed="false">
      <c r="A97" s="1" t="s">
        <v>59</v>
      </c>
      <c r="B97" s="97" t="n">
        <f aca="false">B23+B60</f>
        <v>40.317</v>
      </c>
      <c r="C97" s="97" t="n">
        <f aca="false">C23+C60</f>
        <v>2317.505</v>
      </c>
      <c r="D97" s="100" t="n">
        <f aca="false">D23+D60</f>
        <v>0</v>
      </c>
      <c r="E97" s="100" t="n">
        <f aca="false">E23+E60</f>
        <v>0.688909</v>
      </c>
    </row>
    <row r="98" customFormat="false" ht="15" hidden="false" customHeight="false" outlineLevel="0" collapsed="false">
      <c r="A98" s="1" t="s">
        <v>60</v>
      </c>
      <c r="B98" s="97" t="n">
        <f aca="false">B24+B61</f>
        <v>3.57</v>
      </c>
      <c r="C98" s="97" t="n">
        <f aca="false">C24+C61</f>
        <v>148.969</v>
      </c>
      <c r="D98" s="100" t="n">
        <f aca="false">D24+D61</f>
        <v>0</v>
      </c>
      <c r="E98" s="100" t="n">
        <f aca="false">E24+E61</f>
        <v>2.092019</v>
      </c>
    </row>
    <row r="99" customFormat="false" ht="18" hidden="false" customHeight="false" outlineLevel="0" collapsed="false">
      <c r="A99" s="1" t="s">
        <v>100</v>
      </c>
      <c r="B99" s="97" t="s">
        <v>90</v>
      </c>
      <c r="C99" s="97" t="s">
        <v>90</v>
      </c>
      <c r="D99" s="100" t="n">
        <f aca="false">D25+D62</f>
        <v>0.00097</v>
      </c>
      <c r="E99" s="100" t="n">
        <f aca="false">E25+E62</f>
        <v>35.83925</v>
      </c>
    </row>
    <row r="100" customFormat="false" ht="15" hidden="false" customHeight="false" outlineLevel="0" collapsed="false">
      <c r="A100" s="1" t="s">
        <v>93</v>
      </c>
      <c r="B100" s="97" t="n">
        <f aca="false">B26+B63</f>
        <v>24.825</v>
      </c>
      <c r="C100" s="97" t="n">
        <f aca="false">C26+C63</f>
        <v>923.628</v>
      </c>
      <c r="D100" s="100" t="n">
        <f aca="false">D26+D63</f>
        <v>0</v>
      </c>
      <c r="E100" s="100" t="n">
        <f aca="false">E26+E63</f>
        <v>0.450035</v>
      </c>
    </row>
    <row r="101" customFormat="false" ht="15" hidden="false" customHeight="false" outlineLevel="0" collapsed="false">
      <c r="A101" s="1" t="s">
        <v>62</v>
      </c>
      <c r="B101" s="97" t="n">
        <f aca="false">B27+B64</f>
        <v>111.153</v>
      </c>
      <c r="C101" s="97" t="n">
        <f aca="false">C27+C64</f>
        <v>1919.663</v>
      </c>
      <c r="D101" s="100" t="n">
        <f aca="false">D27+D64</f>
        <v>0.000945</v>
      </c>
      <c r="E101" s="100" t="n">
        <f aca="false">E27+E64</f>
        <v>4.748235</v>
      </c>
    </row>
    <row r="102" customFormat="false" ht="15" hidden="false" customHeight="false" outlineLevel="0" collapsed="false">
      <c r="A102" s="1" t="s">
        <v>63</v>
      </c>
      <c r="B102" s="97" t="n">
        <f aca="false">B28+B65</f>
        <v>4633.465</v>
      </c>
      <c r="C102" s="97" t="n">
        <f aca="false">C28+C65</f>
        <v>2122.19915</v>
      </c>
      <c r="D102" s="100" t="n">
        <f aca="false">D28+D65</f>
        <v>0.016772</v>
      </c>
      <c r="E102" s="100" t="n">
        <f aca="false">E28+E65</f>
        <v>0</v>
      </c>
    </row>
    <row r="103" customFormat="false" ht="15" hidden="false" customHeight="false" outlineLevel="0" collapsed="false">
      <c r="A103" s="1" t="s">
        <v>18</v>
      </c>
      <c r="B103" s="97" t="n">
        <f aca="false">B29+B66</f>
        <v>303.82296</v>
      </c>
      <c r="C103" s="97" t="n">
        <f aca="false">C29+C66</f>
        <v>570.002</v>
      </c>
      <c r="D103" s="100" t="n">
        <f aca="false">D29+D66</f>
        <v>1.952083</v>
      </c>
      <c r="E103" s="100" t="n">
        <f aca="false">E29+E66</f>
        <v>0.00014</v>
      </c>
    </row>
    <row r="104" customFormat="false" ht="15" hidden="false" customHeight="false" outlineLevel="0" collapsed="false">
      <c r="A104" s="1" t="s">
        <v>107</v>
      </c>
      <c r="B104" s="97" t="s">
        <v>90</v>
      </c>
      <c r="C104" s="97" t="s">
        <v>90</v>
      </c>
      <c r="D104" s="100" t="n">
        <f aca="false">D30+D67</f>
        <v>0.05</v>
      </c>
      <c r="E104" s="100" t="n">
        <f aca="false">E30+E67</f>
        <v>0</v>
      </c>
    </row>
    <row r="105" customFormat="false" ht="15" hidden="false" customHeight="false" outlineLevel="0" collapsed="false">
      <c r="A105" s="95" t="s">
        <v>65</v>
      </c>
      <c r="B105" s="101" t="s">
        <v>90</v>
      </c>
      <c r="C105" s="101" t="s">
        <v>90</v>
      </c>
      <c r="D105" s="102" t="n">
        <f aca="false">D31+D68</f>
        <v>0</v>
      </c>
      <c r="E105" s="102" t="n">
        <f aca="false">E31+E68</f>
        <v>4E-006</v>
      </c>
    </row>
    <row r="106" customFormat="false" ht="15" hidden="false" customHeight="false" outlineLevel="0" collapsed="false">
      <c r="A106" s="65" t="s">
        <v>26</v>
      </c>
      <c r="B106" s="103"/>
      <c r="C106" s="103"/>
      <c r="D106" s="103"/>
      <c r="E106" s="104"/>
    </row>
    <row r="107" customFormat="false" ht="15" hidden="false" customHeight="false" outlineLevel="0" collapsed="false">
      <c r="A107" s="65" t="s">
        <v>68</v>
      </c>
    </row>
    <row r="108" customFormat="false" ht="15" hidden="false" customHeight="false" outlineLevel="0" collapsed="false">
      <c r="A108" s="65" t="s">
        <v>69</v>
      </c>
    </row>
    <row r="109" customFormat="false" ht="15" hidden="false" customHeight="false" outlineLevel="0" collapsed="false">
      <c r="A109" s="65"/>
    </row>
    <row r="110" customFormat="false" ht="36" hidden="false" customHeight="true" outlineLevel="0" collapsed="false">
      <c r="A110" s="5" t="s">
        <v>108</v>
      </c>
      <c r="B110" s="5"/>
      <c r="C110" s="5"/>
      <c r="D110" s="5"/>
      <c r="E110" s="5"/>
    </row>
    <row r="111" customFormat="false" ht="15" hidden="false" customHeight="false" outlineLevel="0" collapsed="false">
      <c r="A111" s="10"/>
      <c r="B111" s="66" t="s">
        <v>105</v>
      </c>
      <c r="C111" s="66"/>
      <c r="D111" s="66" t="s">
        <v>106</v>
      </c>
      <c r="E111" s="66"/>
    </row>
    <row r="112" customFormat="false" ht="15" hidden="false" customHeight="false" outlineLevel="0" collapsed="false">
      <c r="A112" s="37" t="s">
        <v>8</v>
      </c>
      <c r="B112" s="17" t="s">
        <v>15</v>
      </c>
      <c r="C112" s="17"/>
      <c r="D112" s="17" t="s">
        <v>15</v>
      </c>
      <c r="E112" s="17"/>
    </row>
    <row r="113" customFormat="false" ht="15" hidden="false" customHeight="false" outlineLevel="0" collapsed="false">
      <c r="A113" s="40"/>
      <c r="B113" s="41" t="s">
        <v>39</v>
      </c>
      <c r="C113" s="44" t="s">
        <v>29</v>
      </c>
      <c r="D113" s="41" t="s">
        <v>39</v>
      </c>
      <c r="E113" s="44" t="s">
        <v>29</v>
      </c>
    </row>
    <row r="114" customFormat="false" ht="18" hidden="false" customHeight="false" outlineLevel="0" collapsed="false">
      <c r="A114" s="19" t="s">
        <v>86</v>
      </c>
      <c r="B114" s="105" t="n">
        <f aca="false">(B79-B5)/B5</f>
        <v>0</v>
      </c>
      <c r="C114" s="105" t="n">
        <f aca="false">(C79-C5)/C5</f>
        <v>1.73636179834575E-005</v>
      </c>
      <c r="D114" s="106" t="n">
        <f aca="false">(D79-D5)/D5</f>
        <v>0</v>
      </c>
      <c r="E114" s="106" t="n">
        <f aca="false">(E79-E5)/E5</f>
        <v>0.0546729399126895</v>
      </c>
    </row>
    <row r="115" customFormat="false" ht="18" hidden="false" customHeight="false" outlineLevel="0" collapsed="false">
      <c r="A115" s="19" t="s">
        <v>87</v>
      </c>
      <c r="B115" s="105" t="n">
        <f aca="false">(B80-B6)/B6</f>
        <v>0</v>
      </c>
      <c r="C115" s="105" t="n">
        <f aca="false">(C80-C6)/C6</f>
        <v>4.14586307125988E-005</v>
      </c>
      <c r="D115" s="106" t="s">
        <v>44</v>
      </c>
      <c r="E115" s="106" t="s">
        <v>44</v>
      </c>
    </row>
    <row r="116" customFormat="false" ht="18" hidden="false" customHeight="false" outlineLevel="0" collapsed="false">
      <c r="A116" s="19" t="s">
        <v>21</v>
      </c>
      <c r="B116" s="105" t="n">
        <f aca="false">(B81-B7)/B7</f>
        <v>0</v>
      </c>
      <c r="C116" s="105" t="n">
        <f aca="false">(C81-C7)/C7</f>
        <v>0.00117459814061108</v>
      </c>
      <c r="D116" s="106" t="s">
        <v>44</v>
      </c>
      <c r="E116" s="106" t="n">
        <f aca="false">(E81-E7)/E7</f>
        <v>6.68002672010688</v>
      </c>
    </row>
    <row r="117" customFormat="false" ht="18" hidden="false" customHeight="false" outlineLevel="0" collapsed="false">
      <c r="A117" s="19" t="s">
        <v>88</v>
      </c>
      <c r="B117" s="105" t="n">
        <f aca="false">(B82-B8)/B8</f>
        <v>0</v>
      </c>
      <c r="C117" s="105" t="n">
        <f aca="false">(C82-C8)/C8</f>
        <v>1.76318492625053E-005</v>
      </c>
      <c r="D117" s="106" t="s">
        <v>44</v>
      </c>
      <c r="E117" s="106" t="n">
        <f aca="false">(E82-E8)/E8</f>
        <v>0.0166947115880865</v>
      </c>
    </row>
    <row r="118" customFormat="false" ht="15" hidden="false" customHeight="false" outlineLevel="0" collapsed="false">
      <c r="A118" s="19" t="s">
        <v>48</v>
      </c>
      <c r="B118" s="105" t="n">
        <v>0</v>
      </c>
      <c r="C118" s="105" t="n">
        <f aca="false">(C83-C9)/C9</f>
        <v>0.0286529745855085</v>
      </c>
      <c r="D118" s="106" t="s">
        <v>44</v>
      </c>
      <c r="E118" s="106" t="n">
        <f aca="false">(E83-E9)/E9</f>
        <v>898.291366906475</v>
      </c>
    </row>
    <row r="119" customFormat="false" ht="15" hidden="false" customHeight="false" outlineLevel="0" collapsed="false">
      <c r="A119" s="19" t="s">
        <v>49</v>
      </c>
      <c r="B119" s="105" t="n">
        <f aca="false">(B84-B10)/B10</f>
        <v>0</v>
      </c>
      <c r="C119" s="105" t="n">
        <f aca="false">(C84-C10)/C10</f>
        <v>0.000449116835380913</v>
      </c>
      <c r="D119" s="106" t="s">
        <v>44</v>
      </c>
      <c r="E119" s="106" t="n">
        <f aca="false">(E84-E10)/E10</f>
        <v>0.0395718945825556</v>
      </c>
    </row>
    <row r="120" customFormat="false" ht="15" hidden="false" customHeight="false" outlineLevel="0" collapsed="false">
      <c r="A120" s="19" t="s">
        <v>89</v>
      </c>
      <c r="B120" s="105" t="n">
        <f aca="false">(B85-B11)/B11</f>
        <v>0</v>
      </c>
      <c r="C120" s="105" t="n">
        <f aca="false">(C85-C11)/C11</f>
        <v>7.32869182850861E-005</v>
      </c>
      <c r="D120" s="106" t="s">
        <v>44</v>
      </c>
      <c r="E120" s="106" t="s">
        <v>44</v>
      </c>
    </row>
    <row r="121" customFormat="false" ht="15" hidden="false" customHeight="false" outlineLevel="0" collapsed="false">
      <c r="A121" s="19" t="s">
        <v>17</v>
      </c>
      <c r="B121" s="105" t="n">
        <f aca="false">(B86-B12)/B12</f>
        <v>0</v>
      </c>
      <c r="C121" s="105" t="n">
        <f aca="false">(C86-C12)/C12</f>
        <v>0.000104792063123312</v>
      </c>
      <c r="D121" s="106" t="s">
        <v>44</v>
      </c>
      <c r="E121" s="106" t="n">
        <f aca="false">(E86-E12)/E12</f>
        <v>63.1141234658362</v>
      </c>
    </row>
    <row r="122" customFormat="false" ht="15" hidden="false" customHeight="false" outlineLevel="0" collapsed="false">
      <c r="A122" s="19" t="s">
        <v>50</v>
      </c>
      <c r="B122" s="105" t="n">
        <f aca="false">(B87-B13)/B13</f>
        <v>0</v>
      </c>
      <c r="C122" s="105" t="n">
        <f aca="false">(C87-C13)/C13</f>
        <v>0</v>
      </c>
      <c r="D122" s="106" t="s">
        <v>44</v>
      </c>
      <c r="E122" s="106" t="s">
        <v>44</v>
      </c>
    </row>
    <row r="123" customFormat="false" ht="15" hidden="false" customHeight="false" outlineLevel="0" collapsed="false">
      <c r="A123" s="19" t="s">
        <v>20</v>
      </c>
      <c r="B123" s="105" t="s">
        <v>90</v>
      </c>
      <c r="C123" s="105" t="s">
        <v>90</v>
      </c>
      <c r="D123" s="106" t="s">
        <v>44</v>
      </c>
      <c r="E123" s="106" t="s">
        <v>44</v>
      </c>
    </row>
    <row r="124" customFormat="false" ht="18" hidden="false" customHeight="false" outlineLevel="0" collapsed="false">
      <c r="A124" s="19" t="s">
        <v>91</v>
      </c>
      <c r="B124" s="105" t="n">
        <v>0</v>
      </c>
      <c r="C124" s="105" t="n">
        <f aca="false">(C89-C15)/C15</f>
        <v>0</v>
      </c>
      <c r="D124" s="106" t="s">
        <v>44</v>
      </c>
      <c r="E124" s="106" t="n">
        <f aca="false">(E89-E15)/E15</f>
        <v>0</v>
      </c>
    </row>
    <row r="125" customFormat="false" ht="15" hidden="false" customHeight="false" outlineLevel="0" collapsed="false">
      <c r="A125" s="19" t="s">
        <v>52</v>
      </c>
      <c r="B125" s="105" t="n">
        <f aca="false">(B90-B16)/B16</f>
        <v>0</v>
      </c>
      <c r="C125" s="105" t="n">
        <f aca="false">(C90-C16)/C16</f>
        <v>0.000533552445537604</v>
      </c>
      <c r="D125" s="106" t="s">
        <v>44</v>
      </c>
      <c r="E125" s="106" t="s">
        <v>44</v>
      </c>
    </row>
    <row r="126" customFormat="false" ht="15" hidden="false" customHeight="false" outlineLevel="0" collapsed="false">
      <c r="A126" s="19" t="s">
        <v>53</v>
      </c>
      <c r="B126" s="105" t="n">
        <f aca="false">(B91-B17)/B17</f>
        <v>0</v>
      </c>
      <c r="C126" s="105" t="n">
        <f aca="false">(C91-C17)/C17</f>
        <v>0.000746190102120958</v>
      </c>
      <c r="D126" s="106" t="s">
        <v>44</v>
      </c>
      <c r="E126" s="106" t="n">
        <f aca="false">(E91-E17)/E17</f>
        <v>4482.77489381784</v>
      </c>
    </row>
    <row r="127" customFormat="false" ht="15" hidden="false" customHeight="false" outlineLevel="0" collapsed="false">
      <c r="A127" s="19" t="s">
        <v>54</v>
      </c>
      <c r="B127" s="105" t="n">
        <f aca="false">(B92-B18)/B18</f>
        <v>0</v>
      </c>
      <c r="C127" s="105" t="n">
        <f aca="false">(C92-C18)/C18</f>
        <v>0.000872897219882528</v>
      </c>
      <c r="D127" s="106" t="s">
        <v>44</v>
      </c>
      <c r="E127" s="106" t="n">
        <f aca="false">(E92-E18)/E18</f>
        <v>0.769826782916794</v>
      </c>
    </row>
    <row r="128" customFormat="false" ht="15" hidden="false" customHeight="false" outlineLevel="0" collapsed="false">
      <c r="A128" s="19" t="s">
        <v>55</v>
      </c>
      <c r="B128" s="105" t="n">
        <f aca="false">(B93-B19)/B19</f>
        <v>0</v>
      </c>
      <c r="C128" s="105" t="n">
        <f aca="false">(C93-C19)/C19</f>
        <v>0</v>
      </c>
      <c r="D128" s="106" t="s">
        <v>44</v>
      </c>
      <c r="E128" s="106" t="n">
        <f aca="false">(E93-E19)/E19</f>
        <v>0</v>
      </c>
    </row>
    <row r="129" customFormat="false" ht="15" hidden="false" customHeight="false" outlineLevel="0" collapsed="false">
      <c r="A129" s="19" t="s">
        <v>56</v>
      </c>
      <c r="B129" s="105" t="n">
        <f aca="false">(B94-B20)/B20</f>
        <v>0</v>
      </c>
      <c r="C129" s="105" t="n">
        <f aca="false">(C94-C20)/C20</f>
        <v>0.209205020920502</v>
      </c>
      <c r="D129" s="106" t="s">
        <v>44</v>
      </c>
      <c r="E129" s="106" t="s">
        <v>44</v>
      </c>
    </row>
    <row r="130" customFormat="false" ht="15" hidden="false" customHeight="false" outlineLevel="0" collapsed="false">
      <c r="A130" s="19" t="s">
        <v>57</v>
      </c>
      <c r="B130" s="105" t="n">
        <f aca="false">(B95-B21)/B21</f>
        <v>0</v>
      </c>
      <c r="C130" s="105" t="n">
        <f aca="false">(C95-C21)/C21</f>
        <v>0</v>
      </c>
      <c r="D130" s="106" t="s">
        <v>44</v>
      </c>
      <c r="E130" s="106" t="n">
        <f aca="false">(E95-E21)/E21</f>
        <v>0</v>
      </c>
    </row>
    <row r="131" customFormat="false" ht="15" hidden="false" customHeight="false" outlineLevel="0" collapsed="false">
      <c r="A131" s="19" t="s">
        <v>58</v>
      </c>
      <c r="B131" s="105" t="n">
        <f aca="false">(B96-B22)/B22</f>
        <v>0</v>
      </c>
      <c r="C131" s="105" t="n">
        <f aca="false">(C96-C22)/C22</f>
        <v>0.000113249962485998</v>
      </c>
      <c r="D131" s="106" t="s">
        <v>44</v>
      </c>
      <c r="E131" s="106" t="s">
        <v>44</v>
      </c>
    </row>
    <row r="132" customFormat="false" ht="15" hidden="false" customHeight="false" outlineLevel="0" collapsed="false">
      <c r="A132" s="19" t="s">
        <v>59</v>
      </c>
      <c r="B132" s="105" t="n">
        <f aca="false">(B97-B23)/B23</f>
        <v>0</v>
      </c>
      <c r="C132" s="105" t="n">
        <f aca="false">(C97-C23)/C23</f>
        <v>0.000197665390473341</v>
      </c>
      <c r="D132" s="106" t="s">
        <v>44</v>
      </c>
      <c r="E132" s="106" t="n">
        <f aca="false">(E97-E23)/E23</f>
        <v>1.983465347821</v>
      </c>
    </row>
    <row r="133" customFormat="false" ht="15" hidden="false" customHeight="false" outlineLevel="0" collapsed="false">
      <c r="A133" s="19" t="s">
        <v>60</v>
      </c>
      <c r="B133" s="105" t="n">
        <f aca="false">(B98-B24)/B24</f>
        <v>0</v>
      </c>
      <c r="C133" s="105" t="n">
        <f aca="false">(C98-C24)/C24</f>
        <v>0.0046872681656932</v>
      </c>
      <c r="D133" s="106" t="s">
        <v>44</v>
      </c>
      <c r="E133" s="106" t="n">
        <f aca="false">(E98-E24)/E24</f>
        <v>0.497487865233042</v>
      </c>
    </row>
    <row r="134" customFormat="false" ht="18" hidden="false" customHeight="false" outlineLevel="0" collapsed="false">
      <c r="A134" s="1" t="s">
        <v>100</v>
      </c>
      <c r="B134" s="105" t="s">
        <v>90</v>
      </c>
      <c r="C134" s="105" t="s">
        <v>90</v>
      </c>
      <c r="D134" s="106" t="n">
        <f aca="false">(D99-D25)/D25</f>
        <v>0</v>
      </c>
      <c r="E134" s="106" t="n">
        <f aca="false">(E99-E25)/E25</f>
        <v>0.00885866253055991</v>
      </c>
    </row>
    <row r="135" customFormat="false" ht="15" hidden="false" customHeight="false" outlineLevel="0" collapsed="false">
      <c r="A135" s="19" t="s">
        <v>93</v>
      </c>
      <c r="B135" s="105" t="n">
        <f aca="false">(B100-B26)/B26</f>
        <v>0</v>
      </c>
      <c r="C135" s="105" t="n">
        <f aca="false">(C100-C26)/C26</f>
        <v>0.000487446624594656</v>
      </c>
      <c r="D135" s="106" t="s">
        <v>44</v>
      </c>
      <c r="E135" s="106" t="n">
        <f aca="false">(E100-E26)/E26</f>
        <v>12857.1428571429</v>
      </c>
    </row>
    <row r="136" customFormat="false" ht="15" hidden="false" customHeight="false" outlineLevel="0" collapsed="false">
      <c r="A136" s="19" t="s">
        <v>62</v>
      </c>
      <c r="B136" s="105" t="n">
        <f aca="false">(B101-B27)/B27</f>
        <v>0</v>
      </c>
      <c r="C136" s="105" t="n">
        <f aca="false">(C101-C27)/C27</f>
        <v>0.000161512759768498</v>
      </c>
      <c r="D136" s="106" t="n">
        <f aca="false">(D101-D27)/D27</f>
        <v>0</v>
      </c>
      <c r="E136" s="106" t="n">
        <f aca="false">(E101-E27)/E27</f>
        <v>0.0698475858083224</v>
      </c>
    </row>
    <row r="137" customFormat="false" ht="15" hidden="false" customHeight="false" outlineLevel="0" collapsed="false">
      <c r="A137" s="19" t="s">
        <v>63</v>
      </c>
      <c r="B137" s="105" t="n">
        <f aca="false">(B102-B28)/B28</f>
        <v>0</v>
      </c>
      <c r="C137" s="105" t="n">
        <f aca="false">(C102-C28)/C28</f>
        <v>0</v>
      </c>
      <c r="D137" s="106" t="n">
        <f aca="false">(D102-D28)/D28</f>
        <v>0</v>
      </c>
      <c r="E137" s="106" t="s">
        <v>44</v>
      </c>
    </row>
    <row r="138" customFormat="false" ht="15" hidden="false" customHeight="false" outlineLevel="0" collapsed="false">
      <c r="A138" s="19" t="s">
        <v>18</v>
      </c>
      <c r="B138" s="105" t="n">
        <f aca="false">(B103-B29)/B29</f>
        <v>0.00638619387535396</v>
      </c>
      <c r="C138" s="105" t="n">
        <f aca="false">(C103-C29)/C29</f>
        <v>0</v>
      </c>
      <c r="D138" s="106" t="n">
        <f aca="false">(D103-D29)/D29</f>
        <v>79.9220660780168</v>
      </c>
      <c r="E138" s="106" t="n">
        <f aca="false">(E103-E29)/E29</f>
        <v>0</v>
      </c>
    </row>
    <row r="139" customFormat="false" ht="15" hidden="false" customHeight="false" outlineLevel="0" collapsed="false">
      <c r="A139" s="19" t="s">
        <v>107</v>
      </c>
      <c r="B139" s="105" t="s">
        <v>90</v>
      </c>
      <c r="C139" s="105" t="s">
        <v>90</v>
      </c>
      <c r="D139" s="106" t="n">
        <f aca="false">(D104-D30)/D30</f>
        <v>0.851851851851852</v>
      </c>
      <c r="E139" s="106" t="s">
        <v>44</v>
      </c>
    </row>
    <row r="140" customFormat="false" ht="15" hidden="false" customHeight="false" outlineLevel="0" collapsed="false">
      <c r="A140" s="95" t="s">
        <v>65</v>
      </c>
      <c r="B140" s="107" t="s">
        <v>90</v>
      </c>
      <c r="C140" s="107" t="s">
        <v>90</v>
      </c>
      <c r="D140" s="108" t="s">
        <v>44</v>
      </c>
      <c r="E140" s="108" t="n">
        <f aca="false">(E105-E31)/E31</f>
        <v>0</v>
      </c>
    </row>
    <row r="141" customFormat="false" ht="15" hidden="false" customHeight="false" outlineLevel="0" collapsed="false">
      <c r="A141" s="65" t="s">
        <v>26</v>
      </c>
      <c r="B141" s="97"/>
      <c r="C141" s="97"/>
      <c r="D141" s="97"/>
      <c r="E141" s="97"/>
    </row>
    <row r="142" customFormat="false" ht="15" hidden="false" customHeight="false" outlineLevel="0" collapsed="false">
      <c r="A142" s="65" t="s">
        <v>68</v>
      </c>
      <c r="B142" s="97"/>
      <c r="C142" s="97"/>
      <c r="D142" s="97"/>
      <c r="E142" s="97"/>
    </row>
    <row r="143" customFormat="false" ht="15" hidden="false" customHeight="false" outlineLevel="0" collapsed="false">
      <c r="A143" s="65" t="s">
        <v>69</v>
      </c>
    </row>
  </sheetData>
  <mergeCells count="22">
    <mergeCell ref="A1:E1"/>
    <mergeCell ref="B2:C2"/>
    <mergeCell ref="D2:E2"/>
    <mergeCell ref="B3:C3"/>
    <mergeCell ref="D3:E3"/>
    <mergeCell ref="A32:E32"/>
    <mergeCell ref="A38:E38"/>
    <mergeCell ref="B39:C39"/>
    <mergeCell ref="D39:E39"/>
    <mergeCell ref="B40:C40"/>
    <mergeCell ref="D40:E40"/>
    <mergeCell ref="A69:E69"/>
    <mergeCell ref="A75:E75"/>
    <mergeCell ref="B76:C76"/>
    <mergeCell ref="D76:E76"/>
    <mergeCell ref="B77:C77"/>
    <mergeCell ref="D77:E77"/>
    <mergeCell ref="A110:E110"/>
    <mergeCell ref="B111:C111"/>
    <mergeCell ref="D111:E111"/>
    <mergeCell ref="B112:C112"/>
    <mergeCell ref="D112:E11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37"/>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F27" activeCellId="0" sqref="F27"/>
    </sheetView>
  </sheetViews>
  <sheetFormatPr defaultColWidth="9.15625" defaultRowHeight="15" zeroHeight="false" outlineLevelRow="0" outlineLevelCol="0"/>
  <cols>
    <col collapsed="false" customWidth="true" hidden="false" outlineLevel="0" max="1" min="1" style="1" width="17"/>
    <col collapsed="false" customWidth="true" hidden="false" outlineLevel="0" max="12" min="2" style="1" width="15.42"/>
    <col collapsed="false" customWidth="true" hidden="false" outlineLevel="0" max="13" min="13" style="1" width="13.14"/>
    <col collapsed="false" customWidth="false" hidden="false" outlineLevel="0" max="1024" min="14" style="1" width="9.14"/>
  </cols>
  <sheetData>
    <row r="1" customFormat="false" ht="36" hidden="false" customHeight="true" outlineLevel="0" collapsed="false">
      <c r="A1" s="5" t="s">
        <v>109</v>
      </c>
      <c r="B1" s="5"/>
      <c r="C1" s="5"/>
      <c r="D1" s="5"/>
      <c r="E1" s="5"/>
      <c r="F1" s="5"/>
      <c r="G1" s="5"/>
      <c r="H1" s="5"/>
      <c r="I1" s="5"/>
    </row>
    <row r="2" customFormat="false" ht="18" hidden="false" customHeight="false" outlineLevel="0" collapsed="false">
      <c r="A2" s="10"/>
      <c r="B2" s="66" t="s">
        <v>110</v>
      </c>
      <c r="C2" s="66"/>
      <c r="D2" s="66" t="s">
        <v>111</v>
      </c>
      <c r="E2" s="66"/>
      <c r="F2" s="66" t="s">
        <v>112</v>
      </c>
      <c r="G2" s="66"/>
      <c r="H2" s="66" t="s">
        <v>113</v>
      </c>
      <c r="I2" s="99" t="s">
        <v>80</v>
      </c>
      <c r="J2" s="99"/>
      <c r="K2" s="99" t="s">
        <v>81</v>
      </c>
      <c r="L2" s="99"/>
      <c r="M2" s="27" t="s">
        <v>114</v>
      </c>
      <c r="N2" s="27"/>
    </row>
    <row r="3" customFormat="false" ht="15" hidden="false" customHeight="false" outlineLevel="0" collapsed="false">
      <c r="A3" s="37" t="s">
        <v>8</v>
      </c>
      <c r="B3" s="17" t="s">
        <v>115</v>
      </c>
      <c r="C3" s="17"/>
      <c r="D3" s="17" t="s">
        <v>115</v>
      </c>
      <c r="E3" s="17"/>
      <c r="F3" s="17" t="s">
        <v>115</v>
      </c>
      <c r="G3" s="17"/>
      <c r="H3" s="109" t="s">
        <v>116</v>
      </c>
      <c r="I3" s="17" t="s">
        <v>116</v>
      </c>
      <c r="J3" s="17"/>
      <c r="K3" s="17" t="s">
        <v>116</v>
      </c>
      <c r="L3" s="17"/>
      <c r="M3" s="17"/>
      <c r="N3" s="44"/>
      <c r="O3" s="18"/>
    </row>
    <row r="4" customFormat="false" ht="15" hidden="false" customHeight="false" outlineLevel="0" collapsed="false">
      <c r="A4" s="110"/>
      <c r="B4" s="35" t="s">
        <v>117</v>
      </c>
      <c r="C4" s="35" t="s">
        <v>29</v>
      </c>
      <c r="D4" s="35" t="s">
        <v>117</v>
      </c>
      <c r="E4" s="35" t="s">
        <v>29</v>
      </c>
      <c r="F4" s="35" t="s">
        <v>117</v>
      </c>
      <c r="G4" s="35" t="s">
        <v>29</v>
      </c>
      <c r="H4" s="35"/>
      <c r="I4" s="35" t="s">
        <v>117</v>
      </c>
      <c r="J4" s="35" t="s">
        <v>29</v>
      </c>
      <c r="K4" s="35" t="s">
        <v>117</v>
      </c>
      <c r="L4" s="35" t="s">
        <v>29</v>
      </c>
      <c r="M4" s="35"/>
      <c r="N4" s="41"/>
      <c r="P4" s="111"/>
    </row>
    <row r="5" customFormat="false" ht="16.5" hidden="false" customHeight="false" outlineLevel="0" collapsed="false">
      <c r="A5" s="112" t="s">
        <v>43</v>
      </c>
      <c r="B5" s="113" t="n">
        <v>1.09048328876852</v>
      </c>
      <c r="C5" s="113" t="n">
        <v>20.4619555521108</v>
      </c>
      <c r="D5" s="113" t="n">
        <v>17.167105974424</v>
      </c>
      <c r="E5" s="113" t="n">
        <v>47.047980363101</v>
      </c>
      <c r="F5" s="113" t="n">
        <v>0.157570908109018</v>
      </c>
      <c r="G5" s="113" t="n">
        <v>0.144798896346496</v>
      </c>
      <c r="H5" s="113" t="n">
        <v>0.373</v>
      </c>
      <c r="I5" s="113" t="n">
        <f aca="false">B5+D5+F5</f>
        <v>18.4151601713015</v>
      </c>
      <c r="J5" s="113" t="n">
        <f aca="false">C5+E5+G5</f>
        <v>67.6547348115583</v>
      </c>
      <c r="K5" s="113" t="n">
        <f aca="false">B5+D5+F5+H5</f>
        <v>18.7881601713015</v>
      </c>
      <c r="L5" s="113" t="n">
        <f aca="false">C5+E5+G5+H5</f>
        <v>68.0277348115583</v>
      </c>
      <c r="M5" s="114" t="s">
        <v>118</v>
      </c>
      <c r="N5" s="97"/>
      <c r="P5" s="111"/>
    </row>
    <row r="6" customFormat="false" ht="16.5" hidden="false" customHeight="false" outlineLevel="0" collapsed="false">
      <c r="A6" s="46" t="s">
        <v>45</v>
      </c>
      <c r="B6" s="115" t="n">
        <v>1.40938652469431</v>
      </c>
      <c r="C6" s="115" t="n">
        <v>1.84615355799598</v>
      </c>
      <c r="D6" s="115" t="n">
        <v>4.87527881669785</v>
      </c>
      <c r="E6" s="115" t="n">
        <v>5.15348739640637</v>
      </c>
      <c r="F6" s="115" t="n">
        <v>0.274574813419548</v>
      </c>
      <c r="G6" s="115" t="n">
        <v>0.16616854182382</v>
      </c>
      <c r="H6" s="115" t="n">
        <v>0.373</v>
      </c>
      <c r="I6" s="115" t="n">
        <f aca="false">B6+D6+F6</f>
        <v>6.55924015481171</v>
      </c>
      <c r="J6" s="115" t="n">
        <f aca="false">C6+E6+G6</f>
        <v>7.16580949622618</v>
      </c>
      <c r="K6" s="115" t="n">
        <f aca="false">I6+H6</f>
        <v>6.93224015481171</v>
      </c>
      <c r="L6" s="115" t="n">
        <f aca="false">J6+H6</f>
        <v>7.53880949622618</v>
      </c>
      <c r="M6" s="116" t="s">
        <v>118</v>
      </c>
      <c r="N6" s="97"/>
      <c r="P6" s="111"/>
    </row>
    <row r="7" customFormat="false" ht="16.5" hidden="false" customHeight="false" outlineLevel="0" collapsed="false">
      <c r="A7" s="46" t="s">
        <v>46</v>
      </c>
      <c r="B7" s="115"/>
      <c r="C7" s="115"/>
      <c r="D7" s="115"/>
      <c r="E7" s="115"/>
      <c r="F7" s="115"/>
      <c r="G7" s="115"/>
      <c r="H7" s="115" t="n">
        <v>0.373</v>
      </c>
      <c r="I7" s="115" t="n">
        <v>23.86</v>
      </c>
      <c r="J7" s="115" t="n">
        <v>20.89</v>
      </c>
      <c r="K7" s="115" t="n">
        <f aca="false">I7+H7</f>
        <v>24.233</v>
      </c>
      <c r="L7" s="115" t="n">
        <f aca="false">J7+H7</f>
        <v>21.263</v>
      </c>
      <c r="M7" s="46" t="s">
        <v>119</v>
      </c>
      <c r="N7" s="97"/>
      <c r="P7" s="111"/>
    </row>
    <row r="8" s="46" customFormat="true" ht="15.75" hidden="false" customHeight="false" outlineLevel="0" collapsed="false">
      <c r="A8" s="46" t="s">
        <v>47</v>
      </c>
      <c r="B8" s="115" t="s">
        <v>44</v>
      </c>
      <c r="C8" s="115" t="n">
        <v>1.88263876222625</v>
      </c>
      <c r="D8" s="115" t="s">
        <v>44</v>
      </c>
      <c r="E8" s="115" t="n">
        <v>2.32784886086929</v>
      </c>
      <c r="F8" s="115" t="s">
        <v>44</v>
      </c>
      <c r="G8" s="115" t="n">
        <v>0.343613058835397</v>
      </c>
      <c r="H8" s="115" t="n">
        <v>0.373</v>
      </c>
      <c r="I8" s="115" t="s">
        <v>44</v>
      </c>
      <c r="J8" s="115" t="n">
        <f aca="false">C8+E8+G8</f>
        <v>4.55410068193094</v>
      </c>
      <c r="K8" s="115" t="s">
        <v>44</v>
      </c>
      <c r="L8" s="115" t="n">
        <f aca="false">C8+E8+G8+H8</f>
        <v>4.92710068193094</v>
      </c>
      <c r="M8" s="116" t="s">
        <v>118</v>
      </c>
      <c r="N8" s="117"/>
    </row>
    <row r="9" customFormat="false" ht="15" hidden="false" customHeight="false" outlineLevel="0" collapsed="false">
      <c r="A9" s="46" t="s">
        <v>48</v>
      </c>
      <c r="B9" s="115"/>
      <c r="C9" s="115"/>
      <c r="D9" s="115" t="n">
        <f aca="false">(5.54/5)/0.92</f>
        <v>1.20434782608696</v>
      </c>
      <c r="E9" s="115" t="n">
        <f aca="false">(5.54/5)/0.92</f>
        <v>1.20434782608696</v>
      </c>
      <c r="F9" s="115" t="n">
        <f aca="false">(2.165/5)/0.92</f>
        <v>0.470652173913043</v>
      </c>
      <c r="G9" s="115" t="n">
        <f aca="false">(2.165/5)/0.92</f>
        <v>0.470652173913043</v>
      </c>
      <c r="H9" s="115" t="n">
        <v>0.1392398</v>
      </c>
      <c r="I9" s="115" t="n">
        <f aca="false">D9+F9</f>
        <v>1.675</v>
      </c>
      <c r="J9" s="115" t="n">
        <f aca="false">G9+E9</f>
        <v>1.675</v>
      </c>
      <c r="K9" s="115" t="n">
        <f aca="false">I9+H9</f>
        <v>1.8142398</v>
      </c>
      <c r="L9" s="115" t="n">
        <f aca="false">J9+H9</f>
        <v>1.8142398</v>
      </c>
      <c r="M9" s="116" t="s">
        <v>120</v>
      </c>
      <c r="N9" s="97"/>
    </row>
    <row r="10" customFormat="false" ht="15" hidden="false" customHeight="false" outlineLevel="0" collapsed="false">
      <c r="A10" s="46" t="s">
        <v>49</v>
      </c>
      <c r="B10" s="115"/>
      <c r="C10" s="115"/>
      <c r="D10" s="115" t="n">
        <v>0.287191395211286</v>
      </c>
      <c r="E10" s="115" t="n">
        <v>0.287191395211286</v>
      </c>
      <c r="F10" s="115" t="n">
        <v>0.653464478959013</v>
      </c>
      <c r="G10" s="115" t="n">
        <v>0.653464478959013</v>
      </c>
      <c r="H10" s="115" t="n">
        <v>0.0998926592039256</v>
      </c>
      <c r="I10" s="115" t="n">
        <f aca="false">D10+F10</f>
        <v>0.9406558741703</v>
      </c>
      <c r="J10" s="115" t="n">
        <f aca="false">E10+G10</f>
        <v>0.9406558741703</v>
      </c>
      <c r="K10" s="115" t="n">
        <f aca="false">I10+H10</f>
        <v>1.04054853337423</v>
      </c>
      <c r="L10" s="115" t="n">
        <f aca="false">J10+H10</f>
        <v>1.04054853337423</v>
      </c>
      <c r="M10" s="116" t="s">
        <v>121</v>
      </c>
      <c r="N10" s="97"/>
    </row>
    <row r="11" customFormat="false" ht="15" hidden="false" customHeight="false" outlineLevel="0" collapsed="false">
      <c r="A11" s="46" t="s">
        <v>19</v>
      </c>
      <c r="B11" s="115" t="s">
        <v>44</v>
      </c>
      <c r="C11" s="115" t="n">
        <v>0.14005</v>
      </c>
      <c r="D11" s="115" t="s">
        <v>44</v>
      </c>
      <c r="E11" s="115" t="n">
        <v>0.34005</v>
      </c>
      <c r="F11" s="115" t="s">
        <v>44</v>
      </c>
      <c r="G11" s="115" t="n">
        <v>0.7349</v>
      </c>
      <c r="H11" s="115" t="n">
        <v>0.0696199</v>
      </c>
      <c r="I11" s="115" t="s">
        <v>44</v>
      </c>
      <c r="J11" s="115" t="n">
        <f aca="false">C11+E11+G11</f>
        <v>1.215</v>
      </c>
      <c r="K11" s="115" t="s">
        <v>44</v>
      </c>
      <c r="L11" s="115" t="n">
        <f aca="false">C11+E11+G11+H11</f>
        <v>1.2846199</v>
      </c>
      <c r="M11" s="46" t="s">
        <v>122</v>
      </c>
      <c r="N11" s="97"/>
    </row>
    <row r="12" customFormat="false" ht="15" hidden="false" customHeight="false" outlineLevel="0" collapsed="false">
      <c r="A12" s="46" t="s">
        <v>17</v>
      </c>
      <c r="B12" s="115"/>
      <c r="C12" s="115"/>
      <c r="D12" s="115"/>
      <c r="E12" s="115"/>
      <c r="F12" s="115"/>
      <c r="G12" s="115"/>
      <c r="H12" s="115" t="n">
        <v>0.0696199</v>
      </c>
      <c r="I12" s="115" t="n">
        <v>0.45</v>
      </c>
      <c r="J12" s="115" t="n">
        <v>0.81</v>
      </c>
      <c r="K12" s="115" t="n">
        <f aca="false">I12+H12</f>
        <v>0.5196199</v>
      </c>
      <c r="L12" s="115" t="n">
        <f aca="false">J12+H12</f>
        <v>0.8796199</v>
      </c>
      <c r="M12" s="46" t="s">
        <v>119</v>
      </c>
      <c r="N12" s="97"/>
    </row>
    <row r="13" customFormat="false" ht="15" hidden="false" customHeight="false" outlineLevel="0" collapsed="false">
      <c r="A13" s="112" t="s">
        <v>50</v>
      </c>
      <c r="B13" s="113"/>
      <c r="C13" s="113"/>
      <c r="D13" s="113"/>
      <c r="E13" s="113"/>
      <c r="F13" s="113"/>
      <c r="G13" s="113"/>
      <c r="H13" s="113"/>
      <c r="I13" s="113" t="n">
        <v>0.61</v>
      </c>
      <c r="J13" s="113" t="n">
        <v>0.6</v>
      </c>
      <c r="K13" s="113"/>
      <c r="L13" s="113"/>
      <c r="M13" s="112" t="s">
        <v>119</v>
      </c>
      <c r="N13" s="118"/>
    </row>
    <row r="14" customFormat="false" ht="15" hidden="false" customHeight="false" outlineLevel="0" collapsed="false">
      <c r="A14" s="46" t="s">
        <v>20</v>
      </c>
      <c r="B14" s="115"/>
      <c r="C14" s="115"/>
      <c r="D14" s="115"/>
      <c r="E14" s="115"/>
      <c r="F14" s="115"/>
      <c r="G14" s="115"/>
      <c r="H14" s="115" t="n">
        <v>0.0696199</v>
      </c>
      <c r="I14" s="115" t="n">
        <v>0.61</v>
      </c>
      <c r="J14" s="115" t="n">
        <v>0.6</v>
      </c>
      <c r="K14" s="115" t="n">
        <f aca="false">I14+H14</f>
        <v>0.6796199</v>
      </c>
      <c r="L14" s="115" t="n">
        <f aca="false">J14+H14</f>
        <v>0.6696199</v>
      </c>
      <c r="M14" s="46" t="s">
        <v>123</v>
      </c>
      <c r="N14" s="97"/>
    </row>
    <row r="15" customFormat="false" ht="16.5" hidden="false" customHeight="false" outlineLevel="0" collapsed="false">
      <c r="A15" s="112" t="s">
        <v>51</v>
      </c>
      <c r="B15" s="113" t="s">
        <v>44</v>
      </c>
      <c r="C15" s="113" t="s">
        <v>44</v>
      </c>
      <c r="D15" s="113" t="n">
        <v>1.49071382663047</v>
      </c>
      <c r="E15" s="113" t="n">
        <v>0.35</v>
      </c>
      <c r="F15" s="113" t="s">
        <v>44</v>
      </c>
      <c r="G15" s="113" t="s">
        <v>44</v>
      </c>
      <c r="H15" s="113" t="n">
        <v>0.0696199</v>
      </c>
      <c r="I15" s="113" t="n">
        <f aca="false">D15</f>
        <v>1.49071382663047</v>
      </c>
      <c r="J15" s="113" t="n">
        <f aca="false">E15</f>
        <v>0.35</v>
      </c>
      <c r="K15" s="113" t="str">
        <f aca="false">F15</f>
        <v>.</v>
      </c>
      <c r="L15" s="113" t="n">
        <f aca="false">E15+H15</f>
        <v>0.4196199</v>
      </c>
      <c r="M15" s="112" t="s">
        <v>124</v>
      </c>
      <c r="N15" s="118"/>
    </row>
    <row r="16" customFormat="false" ht="15" hidden="false" customHeight="false" outlineLevel="0" collapsed="false">
      <c r="A16" s="52" t="s">
        <v>52</v>
      </c>
      <c r="B16" s="119" t="s">
        <v>44</v>
      </c>
      <c r="C16" s="119" t="s">
        <v>44</v>
      </c>
      <c r="D16" s="119" t="n">
        <v>15.9303381642512</v>
      </c>
      <c r="E16" s="119" t="s">
        <v>44</v>
      </c>
      <c r="F16" s="119" t="n">
        <v>0.411</v>
      </c>
      <c r="G16" s="119" t="s">
        <v>44</v>
      </c>
      <c r="H16" s="119" t="n">
        <v>0.12829953</v>
      </c>
      <c r="I16" s="119" t="n">
        <f aca="false">F16+D16</f>
        <v>16.3413381642512</v>
      </c>
      <c r="J16" s="119" t="n">
        <v>20.995</v>
      </c>
      <c r="K16" s="119" t="n">
        <f aca="false">H16+F16+D16</f>
        <v>16.4696376942512</v>
      </c>
      <c r="L16" s="119" t="n">
        <f aca="false">J16+H16</f>
        <v>21.12329953</v>
      </c>
      <c r="M16" s="52" t="s">
        <v>125</v>
      </c>
      <c r="N16" s="97"/>
    </row>
    <row r="17" customFormat="false" ht="15" hidden="false" customHeight="false" outlineLevel="0" collapsed="false">
      <c r="A17" s="46" t="s">
        <v>53</v>
      </c>
      <c r="B17" s="115"/>
      <c r="C17" s="115"/>
      <c r="D17" s="115"/>
      <c r="E17" s="115"/>
      <c r="F17" s="115"/>
      <c r="G17" s="115"/>
      <c r="H17" s="115" t="n">
        <v>0.1392398</v>
      </c>
      <c r="I17" s="115"/>
      <c r="J17" s="115" t="n">
        <v>0.074</v>
      </c>
      <c r="K17" s="115"/>
      <c r="L17" s="115" t="n">
        <f aca="false">J17+H17</f>
        <v>0.2132398</v>
      </c>
      <c r="M17" s="46" t="s">
        <v>126</v>
      </c>
      <c r="N17" s="97"/>
    </row>
    <row r="18" customFormat="false" ht="15" hidden="false" customHeight="false" outlineLevel="0" collapsed="false">
      <c r="A18" s="46" t="s">
        <v>54</v>
      </c>
      <c r="B18" s="115"/>
      <c r="C18" s="115"/>
      <c r="D18" s="115"/>
      <c r="E18" s="115"/>
      <c r="F18" s="115"/>
      <c r="G18" s="115"/>
      <c r="H18" s="115" t="n">
        <v>0.21168</v>
      </c>
      <c r="I18" s="115" t="n">
        <v>0.25</v>
      </c>
      <c r="J18" s="115" t="n">
        <v>0.15</v>
      </c>
      <c r="K18" s="115"/>
      <c r="L18" s="115" t="n">
        <f aca="false">J18+H18</f>
        <v>0.36168</v>
      </c>
      <c r="M18" s="46" t="s">
        <v>119</v>
      </c>
      <c r="N18" s="97"/>
    </row>
    <row r="19" customFormat="false" ht="15" hidden="false" customHeight="false" outlineLevel="0" collapsed="false">
      <c r="A19" s="112" t="s">
        <v>55</v>
      </c>
      <c r="B19" s="113"/>
      <c r="C19" s="113"/>
      <c r="D19" s="113"/>
      <c r="E19" s="113"/>
      <c r="F19" s="113"/>
      <c r="G19" s="113"/>
      <c r="H19" s="113" t="n">
        <v>0.21168</v>
      </c>
      <c r="I19" s="113"/>
      <c r="J19" s="113" t="n">
        <v>0.41</v>
      </c>
      <c r="K19" s="113"/>
      <c r="L19" s="113" t="n">
        <f aca="false">J19+H19</f>
        <v>0.62168</v>
      </c>
      <c r="M19" s="112" t="s">
        <v>119</v>
      </c>
      <c r="N19" s="118"/>
    </row>
    <row r="20" customFormat="false" ht="15" hidden="false" customHeight="false" outlineLevel="0" collapsed="false">
      <c r="A20" s="46" t="s">
        <v>56</v>
      </c>
      <c r="B20" s="115"/>
      <c r="C20" s="115"/>
      <c r="D20" s="115" t="n">
        <v>0.442</v>
      </c>
      <c r="E20" s="115" t="n">
        <v>0.442</v>
      </c>
      <c r="F20" s="115" t="n">
        <v>0.068</v>
      </c>
      <c r="G20" s="115" t="n">
        <v>0.068</v>
      </c>
      <c r="H20" s="115" t="n">
        <v>0.21168</v>
      </c>
      <c r="I20" s="115"/>
      <c r="J20" s="115" t="n">
        <f aca="false">E20+G20</f>
        <v>0.51</v>
      </c>
      <c r="K20" s="115"/>
      <c r="L20" s="115" t="n">
        <f aca="false">J20+H20</f>
        <v>0.72168</v>
      </c>
      <c r="M20" s="46" t="s">
        <v>127</v>
      </c>
      <c r="N20" s="97"/>
    </row>
    <row r="21" customFormat="false" ht="15" hidden="false" customHeight="false" outlineLevel="0" collapsed="false">
      <c r="A21" s="112" t="s">
        <v>57</v>
      </c>
      <c r="B21" s="113"/>
      <c r="C21" s="113"/>
      <c r="D21" s="113"/>
      <c r="E21" s="113"/>
      <c r="F21" s="113"/>
      <c r="G21" s="113"/>
      <c r="H21" s="113" t="n">
        <v>0.21168</v>
      </c>
      <c r="I21" s="113" t="n">
        <v>0.42</v>
      </c>
      <c r="J21" s="113" t="n">
        <v>0.67</v>
      </c>
      <c r="K21" s="113"/>
      <c r="L21" s="113" t="n">
        <f aca="false">J21+H21</f>
        <v>0.88168</v>
      </c>
      <c r="M21" s="112" t="s">
        <v>119</v>
      </c>
      <c r="N21" s="118"/>
    </row>
    <row r="22" customFormat="false" ht="15" hidden="false" customHeight="false" outlineLevel="0" collapsed="false">
      <c r="A22" s="46" t="s">
        <v>58</v>
      </c>
      <c r="B22" s="115"/>
      <c r="C22" s="115"/>
      <c r="D22" s="115"/>
      <c r="E22" s="115"/>
      <c r="F22" s="115"/>
      <c r="G22" s="115"/>
      <c r="H22" s="115" t="n">
        <v>0.15</v>
      </c>
      <c r="I22" s="115" t="n">
        <v>0.25</v>
      </c>
      <c r="J22" s="115" t="n">
        <v>0.18</v>
      </c>
      <c r="K22" s="115"/>
      <c r="L22" s="115" t="n">
        <f aca="false">H22+J22</f>
        <v>0.33</v>
      </c>
      <c r="M22" s="46" t="s">
        <v>119</v>
      </c>
      <c r="N22" s="97"/>
    </row>
    <row r="23" customFormat="false" ht="15" hidden="false" customHeight="false" outlineLevel="0" collapsed="false">
      <c r="A23" s="46" t="s">
        <v>59</v>
      </c>
      <c r="B23" s="115"/>
      <c r="C23" s="115"/>
      <c r="D23" s="115"/>
      <c r="E23" s="115"/>
      <c r="F23" s="115"/>
      <c r="G23" s="115"/>
      <c r="H23" s="115" t="n">
        <v>0.15</v>
      </c>
      <c r="I23" s="115"/>
      <c r="J23" s="115" t="n">
        <v>0.15</v>
      </c>
      <c r="K23" s="115"/>
      <c r="L23" s="115" t="n">
        <f aca="false">J23+H23</f>
        <v>0.3</v>
      </c>
      <c r="M23" s="46" t="s">
        <v>119</v>
      </c>
      <c r="N23" s="97"/>
    </row>
    <row r="24" customFormat="false" ht="15" hidden="false" customHeight="false" outlineLevel="0" collapsed="false">
      <c r="A24" s="46" t="s">
        <v>60</v>
      </c>
      <c r="B24" s="115"/>
      <c r="C24" s="115"/>
      <c r="D24" s="115"/>
      <c r="E24" s="115"/>
      <c r="F24" s="115"/>
      <c r="G24" s="115"/>
      <c r="H24" s="115" t="n">
        <v>0.12829953</v>
      </c>
      <c r="I24" s="115"/>
      <c r="J24" s="115" t="n">
        <v>2.5</v>
      </c>
      <c r="K24" s="115"/>
      <c r="L24" s="115" t="n">
        <f aca="false">J24+H24</f>
        <v>2.62829953</v>
      </c>
      <c r="M24" s="46" t="s">
        <v>128</v>
      </c>
      <c r="N24" s="97"/>
    </row>
    <row r="25" customFormat="false" ht="16.5" hidden="false" customHeight="false" outlineLevel="0" collapsed="false">
      <c r="A25" s="46" t="s">
        <v>61</v>
      </c>
      <c r="B25" s="115"/>
      <c r="C25" s="115"/>
      <c r="D25" s="115"/>
      <c r="E25" s="115"/>
      <c r="F25" s="115"/>
      <c r="G25" s="115"/>
      <c r="H25" s="115" t="n">
        <v>0.12829953</v>
      </c>
      <c r="I25" s="115"/>
      <c r="J25" s="115" t="n">
        <v>1.5</v>
      </c>
      <c r="K25" s="115"/>
      <c r="L25" s="115" t="n">
        <f aca="false">J25+H25</f>
        <v>1.62829953</v>
      </c>
      <c r="M25" s="46" t="s">
        <v>129</v>
      </c>
      <c r="N25" s="97"/>
    </row>
    <row r="26" customFormat="false" ht="15" hidden="false" customHeight="false" outlineLevel="0" collapsed="false">
      <c r="A26" s="46" t="s">
        <v>23</v>
      </c>
      <c r="B26" s="115" t="s">
        <v>44</v>
      </c>
      <c r="C26" s="115" t="n">
        <v>0.0660796114300597</v>
      </c>
      <c r="D26" s="115" t="n">
        <v>12.2541062801932</v>
      </c>
      <c r="E26" s="115" t="n">
        <v>3.33257342750056</v>
      </c>
      <c r="F26" s="115" t="n">
        <v>1.408</v>
      </c>
      <c r="G26" s="115" t="n">
        <v>0.0609264078571657</v>
      </c>
      <c r="H26" s="115" t="n">
        <v>0.12432125</v>
      </c>
      <c r="I26" s="115" t="n">
        <f aca="false">F26+D26</f>
        <v>13.6621062801932</v>
      </c>
      <c r="J26" s="115" t="s">
        <v>44</v>
      </c>
      <c r="K26" s="115" t="n">
        <f aca="false">H26+F26+D26</f>
        <v>13.7864275301932</v>
      </c>
      <c r="L26" s="115" t="n">
        <f aca="false">C26+E26+G26+H26</f>
        <v>3.58390069678779</v>
      </c>
      <c r="M26" s="46" t="s">
        <v>130</v>
      </c>
      <c r="N26" s="97"/>
    </row>
    <row r="27" customFormat="false" ht="15" hidden="false" customHeight="false" outlineLevel="0" collapsed="false">
      <c r="A27" s="46" t="s">
        <v>62</v>
      </c>
      <c r="B27" s="115"/>
      <c r="C27" s="115"/>
      <c r="D27" s="115"/>
      <c r="E27" s="115"/>
      <c r="F27" s="115"/>
      <c r="G27" s="115"/>
      <c r="H27" s="115" t="n">
        <f aca="false">13.17/1000000*9945.7</f>
        <v>0.130984869</v>
      </c>
      <c r="I27" s="115" t="n">
        <f aca="false">2.12/0.75</f>
        <v>2.82666666666667</v>
      </c>
      <c r="J27" s="115" t="n">
        <f aca="false">2.23/0.75</f>
        <v>2.97333333333333</v>
      </c>
      <c r="K27" s="115" t="n">
        <f aca="false">I27+H27</f>
        <v>2.95765153566667</v>
      </c>
      <c r="L27" s="115" t="n">
        <f aca="false">J27+H27</f>
        <v>3.10431820233333</v>
      </c>
      <c r="M27" s="46" t="s">
        <v>131</v>
      </c>
      <c r="N27" s="97"/>
    </row>
    <row r="28" customFormat="false" ht="15" hidden="false" customHeight="false" outlineLevel="0" collapsed="false">
      <c r="A28" s="112" t="s">
        <v>63</v>
      </c>
      <c r="B28" s="112"/>
      <c r="C28" s="112"/>
      <c r="D28" s="112"/>
      <c r="E28" s="112"/>
      <c r="F28" s="112"/>
      <c r="G28" s="112"/>
      <c r="H28" s="113" t="n">
        <f aca="false">18/1000000*9945.7</f>
        <v>0.1790226</v>
      </c>
      <c r="I28" s="120" t="n">
        <v>4.09</v>
      </c>
      <c r="J28" s="112"/>
      <c r="K28" s="121" t="n">
        <f aca="false">I28+H28</f>
        <v>4.2690226</v>
      </c>
      <c r="L28" s="112"/>
      <c r="M28" s="112" t="s">
        <v>119</v>
      </c>
      <c r="N28" s="118"/>
    </row>
    <row r="29" customFormat="false" ht="16.5" hidden="false" customHeight="false" outlineLevel="0" collapsed="false">
      <c r="A29" s="46" t="s">
        <v>132</v>
      </c>
      <c r="B29" s="115" t="s">
        <v>44</v>
      </c>
      <c r="C29" s="115" t="s">
        <v>44</v>
      </c>
      <c r="D29" s="115" t="s">
        <v>44</v>
      </c>
      <c r="E29" s="115" t="s">
        <v>44</v>
      </c>
      <c r="F29" s="115" t="s">
        <v>44</v>
      </c>
      <c r="G29" s="115" t="s">
        <v>44</v>
      </c>
      <c r="H29" s="115" t="n">
        <v>0.12829953</v>
      </c>
      <c r="I29" s="115" t="n">
        <v>5.6</v>
      </c>
      <c r="J29" s="115" t="s">
        <v>44</v>
      </c>
      <c r="K29" s="115" t="n">
        <f aca="false">I29+H29</f>
        <v>5.72829953</v>
      </c>
      <c r="L29" s="115" t="s">
        <v>44</v>
      </c>
      <c r="M29" s="46" t="s">
        <v>133</v>
      </c>
      <c r="N29" s="91"/>
    </row>
    <row r="30" customFormat="false" ht="16.5" hidden="false" customHeight="false" outlineLevel="0" collapsed="false">
      <c r="A30" s="46" t="s">
        <v>134</v>
      </c>
      <c r="B30" s="115" t="s">
        <v>44</v>
      </c>
      <c r="C30" s="115" t="s">
        <v>44</v>
      </c>
      <c r="D30" s="115" t="n">
        <v>15.2619323671498</v>
      </c>
      <c r="E30" s="115" t="s">
        <v>44</v>
      </c>
      <c r="F30" s="115" t="n">
        <v>1.18</v>
      </c>
      <c r="G30" s="115" t="s">
        <v>44</v>
      </c>
      <c r="H30" s="115" t="n">
        <v>0.12432125</v>
      </c>
      <c r="I30" s="115" t="n">
        <f aca="false">F30+D30</f>
        <v>16.4419323671498</v>
      </c>
      <c r="J30" s="115" t="s">
        <v>44</v>
      </c>
      <c r="K30" s="115" t="n">
        <f aca="false">H30+F30+D30</f>
        <v>16.5662536171498</v>
      </c>
      <c r="L30" s="115" t="s">
        <v>44</v>
      </c>
      <c r="M30" s="46" t="s">
        <v>135</v>
      </c>
      <c r="N30" s="97"/>
    </row>
    <row r="31" customFormat="false" ht="15" hidden="false" customHeight="false" outlineLevel="0" collapsed="false">
      <c r="A31" s="122" t="s">
        <v>65</v>
      </c>
      <c r="B31" s="122" t="s">
        <v>44</v>
      </c>
      <c r="C31" s="122" t="s">
        <v>44</v>
      </c>
      <c r="D31" s="122"/>
      <c r="E31" s="122"/>
      <c r="F31" s="122"/>
      <c r="G31" s="122"/>
      <c r="H31" s="122"/>
      <c r="I31" s="122"/>
      <c r="J31" s="122"/>
      <c r="K31" s="122"/>
      <c r="L31" s="122"/>
      <c r="M31" s="122"/>
      <c r="N31" s="118"/>
    </row>
    <row r="32" customFormat="false" ht="15" hidden="false" customHeight="false" outlineLevel="0" collapsed="false">
      <c r="A32" s="65" t="s">
        <v>26</v>
      </c>
      <c r="B32" s="72"/>
      <c r="C32" s="72"/>
      <c r="D32" s="72"/>
      <c r="E32" s="72"/>
      <c r="F32" s="72"/>
      <c r="G32" s="72"/>
      <c r="H32" s="72"/>
      <c r="I32" s="72"/>
      <c r="J32" s="72"/>
    </row>
    <row r="33" customFormat="false" ht="15" hidden="false" customHeight="false" outlineLevel="0" collapsed="false">
      <c r="A33" s="65" t="s">
        <v>68</v>
      </c>
      <c r="B33" s="72"/>
      <c r="C33" s="72"/>
      <c r="D33" s="72"/>
      <c r="E33" s="72"/>
      <c r="F33" s="72"/>
      <c r="G33" s="72"/>
      <c r="H33" s="72"/>
      <c r="I33" s="72"/>
      <c r="J33" s="72"/>
    </row>
    <row r="34" customFormat="false" ht="15" hidden="false" customHeight="false" outlineLevel="0" collapsed="false">
      <c r="A34" s="65" t="s">
        <v>69</v>
      </c>
    </row>
    <row r="35" customFormat="false" ht="15" hidden="false" customHeight="false" outlineLevel="0" collapsed="false">
      <c r="A35" s="65" t="s">
        <v>136</v>
      </c>
    </row>
    <row r="36" customFormat="false" ht="15" hidden="false" customHeight="false" outlineLevel="0" collapsed="false">
      <c r="A36" s="65" t="s">
        <v>137</v>
      </c>
    </row>
    <row r="37" customFormat="false" ht="15" hidden="false" customHeight="false" outlineLevel="0" collapsed="false">
      <c r="A37" s="64" t="s">
        <v>138</v>
      </c>
    </row>
  </sheetData>
  <mergeCells count="11">
    <mergeCell ref="A1:I1"/>
    <mergeCell ref="B2:C2"/>
    <mergeCell ref="D2:E2"/>
    <mergeCell ref="F2:G2"/>
    <mergeCell ref="I2:J2"/>
    <mergeCell ref="K2:L2"/>
    <mergeCell ref="B3:C3"/>
    <mergeCell ref="D3:E3"/>
    <mergeCell ref="F3:G3"/>
    <mergeCell ref="I3:J3"/>
    <mergeCell ref="K3:L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0"/>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A28" activeCellId="0" sqref="A28"/>
    </sheetView>
  </sheetViews>
  <sheetFormatPr defaultColWidth="9.15625" defaultRowHeight="15" zeroHeight="false" outlineLevelRow="0" outlineLevelCol="0"/>
  <cols>
    <col collapsed="false" customWidth="true" hidden="false" outlineLevel="0" max="1" min="1" style="75" width="255.71"/>
    <col collapsed="false" customWidth="false" hidden="false" outlineLevel="0" max="1024" min="2" style="1" width="9.14"/>
  </cols>
  <sheetData>
    <row r="1" s="10" customFormat="true" ht="36" hidden="false" customHeight="true" outlineLevel="0" collapsed="false">
      <c r="A1" s="123" t="s">
        <v>139</v>
      </c>
    </row>
    <row r="2" s="111" customFormat="true" ht="15" hidden="false" customHeight="false" outlineLevel="0" collapsed="false">
      <c r="A2" s="124" t="s">
        <v>140</v>
      </c>
    </row>
    <row r="3" s="111" customFormat="true" ht="15" hidden="false" customHeight="false" outlineLevel="0" collapsed="false">
      <c r="A3" s="124" t="s">
        <v>141</v>
      </c>
    </row>
    <row r="4" s="111" customFormat="true" ht="15" hidden="false" customHeight="false" outlineLevel="0" collapsed="false">
      <c r="A4" s="124" t="s">
        <v>142</v>
      </c>
    </row>
    <row r="5" s="111" customFormat="true" ht="15" hidden="false" customHeight="false" outlineLevel="0" collapsed="false">
      <c r="A5" s="124" t="s">
        <v>143</v>
      </c>
    </row>
    <row r="6" s="111" customFormat="true" ht="15" hidden="false" customHeight="false" outlineLevel="0" collapsed="false">
      <c r="A6" s="124" t="s">
        <v>144</v>
      </c>
    </row>
    <row r="7" s="111" customFormat="true" ht="15" hidden="false" customHeight="false" outlineLevel="0" collapsed="false">
      <c r="A7" s="124" t="s">
        <v>145</v>
      </c>
    </row>
    <row r="8" s="111" customFormat="true" ht="15" hidden="false" customHeight="false" outlineLevel="0" collapsed="false">
      <c r="A8" s="124" t="s">
        <v>146</v>
      </c>
    </row>
    <row r="9" s="111" customFormat="true" ht="15" hidden="false" customHeight="false" outlineLevel="0" collapsed="false">
      <c r="A9" s="124" t="s">
        <v>147</v>
      </c>
    </row>
    <row r="10" s="111" customFormat="true" ht="15" hidden="false" customHeight="false" outlineLevel="0" collapsed="false">
      <c r="A10" s="124" t="s">
        <v>148</v>
      </c>
    </row>
    <row r="11" s="111" customFormat="true" ht="15" hidden="false" customHeight="false" outlineLevel="0" collapsed="false">
      <c r="A11" s="125" t="s">
        <v>149</v>
      </c>
    </row>
    <row r="12" s="111" customFormat="true" ht="15" hidden="false" customHeight="false" outlineLevel="0" collapsed="false">
      <c r="A12" s="126" t="s">
        <v>150</v>
      </c>
    </row>
    <row r="13" s="111" customFormat="true" ht="15" hidden="false" customHeight="false" outlineLevel="0" collapsed="false">
      <c r="A13" s="127" t="s">
        <v>151</v>
      </c>
    </row>
    <row r="14" s="111" customFormat="true" ht="15" hidden="false" customHeight="false" outlineLevel="0" collapsed="false">
      <c r="A14" s="125" t="s">
        <v>152</v>
      </c>
    </row>
    <row r="15" s="111" customFormat="true" ht="15" hidden="false" customHeight="false" outlineLevel="0" collapsed="false">
      <c r="A15" s="126" t="s">
        <v>153</v>
      </c>
    </row>
    <row r="16" customFormat="false" ht="15" hidden="false" customHeight="false" outlineLevel="0" collapsed="false">
      <c r="A16" s="126" t="s">
        <v>154</v>
      </c>
    </row>
    <row r="17" customFormat="false" ht="15" hidden="false" customHeight="false" outlineLevel="0" collapsed="false">
      <c r="A17" s="126" t="s">
        <v>155</v>
      </c>
    </row>
    <row r="18" customFormat="false" ht="15" hidden="false" customHeight="false" outlineLevel="0" collapsed="false">
      <c r="A18" s="126" t="s">
        <v>156</v>
      </c>
    </row>
    <row r="19" customFormat="false" ht="15" hidden="false" customHeight="false" outlineLevel="0" collapsed="false">
      <c r="A19" s="126" t="s">
        <v>124</v>
      </c>
    </row>
    <row r="20" customFormat="false" ht="15" hidden="false" customHeight="false" outlineLevel="0" collapsed="false">
      <c r="A20" s="126" t="s">
        <v>157</v>
      </c>
    </row>
    <row r="21" customFormat="false" ht="15" hidden="false" customHeight="false" outlineLevel="0" collapsed="false">
      <c r="A21" s="125" t="s">
        <v>158</v>
      </c>
    </row>
    <row r="22" customFormat="false" ht="26.25" hidden="false" customHeight="false" outlineLevel="0" collapsed="false">
      <c r="A22" s="126" t="s">
        <v>159</v>
      </c>
    </row>
    <row r="23" customFormat="false" ht="15" hidden="false" customHeight="false" outlineLevel="0" collapsed="false">
      <c r="A23" s="125" t="s">
        <v>160</v>
      </c>
    </row>
    <row r="24" customFormat="false" ht="15" hidden="false" customHeight="false" outlineLevel="0" collapsed="false">
      <c r="A24" s="125" t="s">
        <v>161</v>
      </c>
    </row>
    <row r="25" customFormat="false" ht="15" hidden="false" customHeight="false" outlineLevel="0" collapsed="false">
      <c r="A25" s="126" t="s">
        <v>162</v>
      </c>
    </row>
    <row r="26" customFormat="false" ht="26.25" hidden="false" customHeight="false" outlineLevel="0" collapsed="false">
      <c r="A26" s="126" t="s">
        <v>163</v>
      </c>
    </row>
    <row r="27" customFormat="false" ht="15" hidden="false" customHeight="false" outlineLevel="0" collapsed="false">
      <c r="A27" s="126" t="s">
        <v>164</v>
      </c>
    </row>
    <row r="28" customFormat="false" ht="15" hidden="false" customHeight="false" outlineLevel="0" collapsed="false">
      <c r="A28" s="128" t="s">
        <v>165</v>
      </c>
    </row>
    <row r="29" customFormat="false" ht="15" hidden="false" customHeight="false" outlineLevel="0" collapsed="false">
      <c r="A29" s="126" t="s">
        <v>166</v>
      </c>
    </row>
    <row r="30" customFormat="false" ht="15" hidden="false" customHeight="false" outlineLevel="0" collapsed="false">
      <c r="A30" s="125" t="s">
        <v>167</v>
      </c>
    </row>
    <row r="31" customFormat="false" ht="15" hidden="false" customHeight="false" outlineLevel="0" collapsed="false">
      <c r="A31" s="126" t="s">
        <v>168</v>
      </c>
    </row>
    <row r="32" customFormat="false" ht="15" hidden="false" customHeight="false" outlineLevel="0" collapsed="false">
      <c r="A32" s="126" t="s">
        <v>169</v>
      </c>
    </row>
    <row r="33" customFormat="false" ht="15" hidden="false" customHeight="false" outlineLevel="0" collapsed="false">
      <c r="A33" s="127" t="s">
        <v>170</v>
      </c>
    </row>
    <row r="34" customFormat="false" ht="15" hidden="false" customHeight="false" outlineLevel="0" collapsed="false">
      <c r="A34" s="125" t="s">
        <v>171</v>
      </c>
    </row>
    <row r="35" customFormat="false" ht="15" hidden="false" customHeight="false" outlineLevel="0" collapsed="false">
      <c r="A35" s="125" t="s">
        <v>172</v>
      </c>
    </row>
    <row r="36" customFormat="false" ht="15" hidden="false" customHeight="false" outlineLevel="0" collapsed="false">
      <c r="A36" s="125" t="s">
        <v>173</v>
      </c>
    </row>
    <row r="37" customFormat="false" ht="26.25" hidden="false" customHeight="false" outlineLevel="0" collapsed="false">
      <c r="A37" s="126" t="s">
        <v>174</v>
      </c>
    </row>
    <row r="38" customFormat="false" ht="15" hidden="false" customHeight="false" outlineLevel="0" collapsed="false">
      <c r="A38" s="126" t="s">
        <v>175</v>
      </c>
    </row>
    <row r="39" customFormat="false" ht="15" hidden="false" customHeight="false" outlineLevel="0" collapsed="false">
      <c r="A39" s="125" t="s">
        <v>176</v>
      </c>
    </row>
    <row r="40" s="1" customFormat="true" ht="15"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2019-10-28T21:19:25Z</dcterms:created>
  <dc:creator>stefano</dc:creator>
  <dc:description/>
  <dc:language>en-GB</dc:language>
  <cp:lastModifiedBy/>
  <dcterms:modified xsi:type="dcterms:W3CDTF">2021-04-12T13:21:49Z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